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BDPI-DRGOLL\600 Mandats\610 GO\618 PAGO 2018-2020\E01 - Orientations données ouvertes\5 guides\"/>
    </mc:Choice>
  </mc:AlternateContent>
  <bookViews>
    <workbookView xWindow="0" yWindow="0" windowWidth="20490" windowHeight="7095" tabRatio="917"/>
  </bookViews>
  <sheets>
    <sheet name="Bonjour!" sheetId="31" r:id="rId1"/>
    <sheet name="Calendrier" sheetId="32" r:id="rId2"/>
    <sheet name="Tableau de bord" sheetId="4" r:id="rId3"/>
    <sheet name="Fiche A" sheetId="3" r:id="rId4"/>
    <sheet name="Fiche B" sheetId="6" r:id="rId5"/>
    <sheet name="Fiche C" sheetId="7" r:id="rId6"/>
    <sheet name="Fiche D" sheetId="8" r:id="rId7"/>
    <sheet name="Fiche E" sheetId="9" r:id="rId8"/>
    <sheet name="Fiche F" sheetId="10" r:id="rId9"/>
    <sheet name="Fiche G" sheetId="11" r:id="rId10"/>
    <sheet name="Fiche H" sheetId="12" r:id="rId11"/>
    <sheet name="Fiche I" sheetId="17" r:id="rId12"/>
    <sheet name="Fiche J" sheetId="16" r:id="rId13"/>
    <sheet name="Fiche K" sheetId="15" r:id="rId14"/>
    <sheet name="Fiche L" sheetId="14" r:id="rId15"/>
    <sheet name="Fiche M" sheetId="13" r:id="rId16"/>
    <sheet name="Fiche N" sheetId="21" r:id="rId17"/>
    <sheet name="Fiche O" sheetId="20" r:id="rId18"/>
    <sheet name="Fiche P" sheetId="19" r:id="rId19"/>
    <sheet name="Fiche Q" sheetId="18" r:id="rId20"/>
    <sheet name="Fiche R" sheetId="26" r:id="rId21"/>
    <sheet name="Fiche S" sheetId="25" r:id="rId22"/>
    <sheet name="Fiche T" sheetId="24" r:id="rId23"/>
    <sheet name="Fiche U" sheetId="23" r:id="rId24"/>
    <sheet name="Fiche V" sheetId="22" r:id="rId25"/>
    <sheet name="Fiche W" sheetId="28" r:id="rId26"/>
    <sheet name="Fiche X" sheetId="29" r:id="rId27"/>
    <sheet name="Fiche Y" sheetId="30" r:id="rId28"/>
    <sheet name="Fiche Z" sheetId="27" r:id="rId29"/>
    <sheet name="Pointages" sheetId="2" r:id="rId30"/>
    <sheet name="Critères" sheetId="5" r:id="rId31"/>
    <sheet name="critères calendrier" sheetId="34" r:id="rId32"/>
  </sheets>
  <definedNames>
    <definedName name="_xlnm._FilterDatabase" localSheetId="1" hidden="1">Calendrier!$A$2:$J$2</definedName>
    <definedName name="Aai">Pointages!$A$2:$A$4</definedName>
    <definedName name="Aaii">Pointages!$C$2:$C$3</definedName>
    <definedName name="AaiiV">Pointages!$C$2:$D$3</definedName>
    <definedName name="AaiV">Pointages!$A$2:$B$4</definedName>
    <definedName name="Abi">Pointages!$E$2:$E$3</definedName>
    <definedName name="Abii">Pointages!$G$2:$G$3</definedName>
    <definedName name="Abiii">Pointages!$I$2:$I$4</definedName>
    <definedName name="AbiiiV">Pointages!$I$2:$J$4</definedName>
    <definedName name="AbiiV">Pointages!$G$2:$H$3</definedName>
    <definedName name="AbiV">Pointages!$E$2:$F$3</definedName>
    <definedName name="Aci">Pointages!$K$2:$K$3</definedName>
    <definedName name="Acii">Pointages!$M$2:$M$3</definedName>
    <definedName name="Aciii">Pointages!$O$2:$O$3</definedName>
    <definedName name="AciiiV">Pointages!$O$2:$P$3</definedName>
    <definedName name="AciiV">Pointages!$M$2:$N$3</definedName>
    <definedName name="AciV">Pointages!$K$2:$L$3</definedName>
    <definedName name="Bai">Pointages!$Q$2:$Q$4</definedName>
    <definedName name="Baiç">Pointages!$Q$2:$Q$4</definedName>
    <definedName name="Baii">Pointages!$S$2:$S$3</definedName>
    <definedName name="BaiiiV">Pointages!$U$2:$V$4</definedName>
    <definedName name="BaiiV">Pointages!$S$2:$T$3</definedName>
    <definedName name="BaiV">Pointages!$Q$2:$R$4</definedName>
    <definedName name="Bbi">Pointages!$W$2:$W$4</definedName>
    <definedName name="Bbii">Pointages!$Y$2:$Y$3</definedName>
    <definedName name="Bbiii">Pointages!$AA$2:$AA$3</definedName>
    <definedName name="Bbiii1">Pointages!$AA$2:$AA$4</definedName>
    <definedName name="BbiiiV">Pointages!$AA$2:$AB$4</definedName>
    <definedName name="BbiiV">Pointages!$Y$2:$Z$3</definedName>
    <definedName name="BbiV">Pointages!$W$2:$X$4</definedName>
    <definedName name="Bci">Pointages!$AC$2:$AC$4</definedName>
    <definedName name="Bcii">Pointages!$AE$2:$AE$3</definedName>
    <definedName name="Bciii">Pointages!$AG$2:$AG$3</definedName>
    <definedName name="BciiiV">Pointages!$AG$2:$AH$3</definedName>
    <definedName name="BciiV">Pointages!$AE$2:$AF$3</definedName>
    <definedName name="BciV">Pointages!$AC$2:$AD$5</definedName>
    <definedName name="FaRes1">'Fiche A'!$E$19</definedName>
    <definedName name="FaRes2">'Fiche A'!$E$35</definedName>
    <definedName name="FaTitre">'Fiche A'!$C$2</definedName>
    <definedName name="FbRes1" localSheetId="4">'Fiche B'!$E$19</definedName>
    <definedName name="FbRes2" localSheetId="4">'Fiche B'!$E$35</definedName>
    <definedName name="FbTitre" localSheetId="4">'Fiche B'!$C$2</definedName>
    <definedName name="FbTitre">'Fiche B'!$C$2</definedName>
    <definedName name="FcRes1" localSheetId="5">'Fiche C'!$E$19</definedName>
    <definedName name="FcRes2" localSheetId="5">'Fiche C'!$E$35</definedName>
    <definedName name="FcTitre" localSheetId="5">'Fiche C'!$C$2</definedName>
    <definedName name="FdRes1" localSheetId="6">'Fiche D'!$E$19</definedName>
    <definedName name="FdRes2" localSheetId="6">'Fiche D'!$E$35</definedName>
    <definedName name="FdTitre" localSheetId="6">'Fiche D'!$C$2</definedName>
    <definedName name="FeRes1" localSheetId="7">'Fiche E'!$E$19</definedName>
    <definedName name="FeRes2" localSheetId="7">'Fiche E'!$E$35</definedName>
    <definedName name="FeTitre" localSheetId="7">'Fiche E'!$C$2</definedName>
    <definedName name="FfRes1" localSheetId="8">'Fiche F'!$E$19</definedName>
    <definedName name="FfRes2" localSheetId="8">'Fiche F'!$E$35</definedName>
    <definedName name="FfTitre" localSheetId="8">'Fiche F'!$C$2</definedName>
    <definedName name="FgRes1" localSheetId="9">'Fiche G'!$E$19</definedName>
    <definedName name="FgRes2" localSheetId="9">'Fiche G'!$E$35</definedName>
    <definedName name="FgTitre" localSheetId="9">'Fiche G'!$C$2</definedName>
    <definedName name="FhRes1" localSheetId="10">'Fiche H'!$E$19</definedName>
    <definedName name="FhRes2" localSheetId="10">'Fiche H'!$E$35</definedName>
    <definedName name="FhTitre" localSheetId="10">'Fiche H'!$C$2</definedName>
    <definedName name="FiRes1" localSheetId="11">'Fiche I'!$E$19</definedName>
    <definedName name="FiRes2" localSheetId="11">'Fiche I'!$E$35</definedName>
    <definedName name="FiTitre" localSheetId="11">'Fiche I'!$C$2</definedName>
    <definedName name="FjRes1" localSheetId="12">'Fiche J'!$E$19</definedName>
    <definedName name="FjRes2" localSheetId="12">'Fiche J'!$E$35</definedName>
    <definedName name="FjTitre" localSheetId="12">'Fiche J'!$C$2</definedName>
    <definedName name="FkRes1" localSheetId="13">'Fiche K'!$E$19</definedName>
    <definedName name="FkRes2" localSheetId="13">'Fiche K'!$E$35</definedName>
    <definedName name="FkTitre" localSheetId="13">'Fiche K'!$C$2</definedName>
    <definedName name="FlRes1" localSheetId="14">'Fiche L'!$E$19</definedName>
    <definedName name="FlRes2" localSheetId="14">'Fiche L'!$E$35</definedName>
    <definedName name="FlTitre" localSheetId="14">'Fiche L'!$C$2</definedName>
    <definedName name="FmRes1" localSheetId="15">'Fiche M'!$E$19</definedName>
    <definedName name="FmRes2" localSheetId="15">'Fiche M'!$E$35</definedName>
    <definedName name="FmTitre" localSheetId="15">'Fiche M'!$C$2</definedName>
    <definedName name="FnRes1" localSheetId="16">'Fiche N'!$E$19</definedName>
    <definedName name="FnRes2" localSheetId="16">'Fiche N'!$E$35</definedName>
    <definedName name="FnTitre" localSheetId="16">'Fiche N'!$C$2</definedName>
    <definedName name="FoRes1" localSheetId="17">'Fiche O'!$E$19</definedName>
    <definedName name="FoRes2" localSheetId="17">'Fiche O'!$E$35</definedName>
    <definedName name="FoTitre" localSheetId="17">'Fiche O'!$C$2</definedName>
    <definedName name="FpRes1" localSheetId="18">'Fiche P'!$E$19</definedName>
    <definedName name="FpRes2" localSheetId="18">'Fiche P'!$E$35</definedName>
    <definedName name="FpTitre" localSheetId="18">'Fiche P'!$C$2</definedName>
    <definedName name="FqRes1" localSheetId="19">'Fiche Q'!$E$19</definedName>
    <definedName name="FqRes2" localSheetId="19">'Fiche Q'!$E$35</definedName>
    <definedName name="FqTitre" localSheetId="19">'Fiche Q'!$C$2</definedName>
    <definedName name="FrRes1" localSheetId="20">'Fiche R'!$E$19</definedName>
    <definedName name="FrRes2" localSheetId="20">'Fiche R'!$E$35</definedName>
    <definedName name="FrTitre" localSheetId="20">'Fiche R'!$C$2</definedName>
    <definedName name="FsRes1" localSheetId="21">'Fiche S'!$E$19</definedName>
    <definedName name="FsRes2" localSheetId="21">'Fiche S'!$E$35</definedName>
    <definedName name="FsTitre" localSheetId="21">'Fiche S'!$C$2</definedName>
    <definedName name="FtRes1" localSheetId="22">'Fiche T'!$E$19</definedName>
    <definedName name="FtRes2" localSheetId="22">'Fiche T'!$E$35</definedName>
    <definedName name="FtTitre" localSheetId="22">'Fiche T'!$C$2</definedName>
    <definedName name="FuRes1" localSheetId="23">'Fiche U'!$E$19</definedName>
    <definedName name="FuRes2" localSheetId="23">'Fiche U'!$E$35</definedName>
    <definedName name="FuTitre" localSheetId="23">'Fiche U'!$C$2</definedName>
    <definedName name="FvRes1" localSheetId="24">'Fiche V'!$E$19</definedName>
    <definedName name="FvRes2" localSheetId="24">'Fiche V'!$E$35</definedName>
    <definedName name="FvTitre" localSheetId="24">'Fiche V'!$C$2</definedName>
    <definedName name="FwRes1" localSheetId="25">'Fiche W'!$E$19</definedName>
    <definedName name="FwRes2" localSheetId="25">'Fiche W'!$E$35</definedName>
    <definedName name="FwTitre" localSheetId="25">'Fiche W'!$C$2</definedName>
    <definedName name="FxRes1" localSheetId="26">'Fiche X'!$E$19</definedName>
    <definedName name="FxRes2" localSheetId="26">'Fiche X'!$E$35</definedName>
    <definedName name="FxTitre" localSheetId="26">'Fiche X'!$C$2</definedName>
    <definedName name="FyRes1" localSheetId="27">'Fiche Y'!$E$19</definedName>
    <definedName name="FyRes2" localSheetId="27">'Fiche Y'!$E$35</definedName>
    <definedName name="FYTitre" localSheetId="27">'Fiche Y'!$C$2</definedName>
    <definedName name="FzRes1" localSheetId="28">'Fiche Z'!$E$19</definedName>
    <definedName name="FzRes2" localSheetId="28">'Fiche Z'!$E$35</definedName>
    <definedName name="FzTitre" localSheetId="28">'Fiche Z'!$C$2</definedName>
    <definedName name="_xlnm.Print_Area" localSheetId="3">'Fiche A'!$A$1:$E$35</definedName>
    <definedName name="_xlnm.Print_Area" localSheetId="4">'Fiche B'!$A$1:$E$35</definedName>
    <definedName name="_xlnm.Print_Area" localSheetId="5">'Fiche C'!$A$1:$E$35</definedName>
    <definedName name="_xlnm.Print_Area" localSheetId="6">'Fiche D'!$A$1:$E$35</definedName>
    <definedName name="_xlnm.Print_Area" localSheetId="7">'Fiche E'!$A$1:$E$35</definedName>
    <definedName name="_xlnm.Print_Area" localSheetId="8">'Fiche F'!$A$1:$E$35</definedName>
    <definedName name="_xlnm.Print_Area" localSheetId="9">'Fiche G'!$A$1:$E$35</definedName>
    <definedName name="_xlnm.Print_Area" localSheetId="10">'Fiche H'!$A$1:$E$35</definedName>
    <definedName name="_xlnm.Print_Area" localSheetId="11">'Fiche I'!$A$1:$E$35</definedName>
    <definedName name="_xlnm.Print_Area" localSheetId="12">'Fiche J'!$A$1:$E$35</definedName>
    <definedName name="_xlnm.Print_Area" localSheetId="13">'Fiche K'!$A$1:$E$35</definedName>
    <definedName name="_xlnm.Print_Area" localSheetId="14">'Fiche L'!$A$1:$E$35</definedName>
    <definedName name="_xlnm.Print_Area" localSheetId="15">'Fiche M'!$A$1:$E$35</definedName>
    <definedName name="_xlnm.Print_Area" localSheetId="16">'Fiche N'!$A$1:$E$35</definedName>
    <definedName name="_xlnm.Print_Area" localSheetId="17">'Fiche O'!$A$1:$E$35</definedName>
    <definedName name="_xlnm.Print_Area" localSheetId="18">'Fiche P'!$A$1:$E$35</definedName>
    <definedName name="_xlnm.Print_Area" localSheetId="19">'Fiche Q'!$A$1:$E$35</definedName>
    <definedName name="_xlnm.Print_Area" localSheetId="20">'Fiche R'!$A$1:$E$35</definedName>
    <definedName name="_xlnm.Print_Area" localSheetId="21">'Fiche S'!$A$1:$E$35</definedName>
    <definedName name="_xlnm.Print_Area" localSheetId="22">'Fiche T'!$A$1:$E$35</definedName>
    <definedName name="_xlnm.Print_Area" localSheetId="23">'Fiche U'!$A$1:$E$35</definedName>
    <definedName name="_xlnm.Print_Area" localSheetId="24">'Fiche V'!$A$1:$E$35</definedName>
    <definedName name="_xlnm.Print_Area" localSheetId="25">'Fiche W'!$A$1:$E$35</definedName>
    <definedName name="_xlnm.Print_Area" localSheetId="26">'Fiche X'!$A$1:$E$35</definedName>
    <definedName name="_xlnm.Print_Area" localSheetId="27">'Fiche Y'!$A$1:$E$35</definedName>
    <definedName name="_xlnm.Print_Area" localSheetId="28">'Fiche Z'!$A$1:$E$35</definedName>
    <definedName name="_xlnm.Print_Area" localSheetId="2">'Tableau de bord'!$A$1:$D$57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3" l="1"/>
  <c r="B30" i="32" l="1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D17" i="32"/>
  <c r="D25" i="32"/>
  <c r="C27" i="32"/>
  <c r="C18" i="32"/>
  <c r="C4" i="32"/>
  <c r="C29" i="32"/>
  <c r="D23" i="32"/>
  <c r="C12" i="32"/>
  <c r="D13" i="32"/>
  <c r="D6" i="32"/>
  <c r="D7" i="32"/>
  <c r="C13" i="32"/>
  <c r="D20" i="32"/>
  <c r="D16" i="32"/>
  <c r="C22" i="32"/>
  <c r="D29" i="32"/>
  <c r="C19" i="32"/>
  <c r="D30" i="32"/>
  <c r="C17" i="32"/>
  <c r="C16" i="32"/>
  <c r="D26" i="32"/>
  <c r="D9" i="32"/>
  <c r="C6" i="32"/>
  <c r="D4" i="32"/>
  <c r="D27" i="32"/>
  <c r="D12" i="32"/>
  <c r="C21" i="32"/>
  <c r="D14" i="32"/>
  <c r="D28" i="32"/>
  <c r="C14" i="32"/>
  <c r="C15" i="32"/>
  <c r="C24" i="32"/>
  <c r="D10" i="32"/>
  <c r="C9" i="32"/>
  <c r="C26" i="32"/>
  <c r="D18" i="32"/>
  <c r="C11" i="32"/>
  <c r="D8" i="32"/>
  <c r="C10" i="32"/>
  <c r="C8" i="32"/>
  <c r="D21" i="32"/>
  <c r="C28" i="32"/>
  <c r="D22" i="32"/>
  <c r="C30" i="32"/>
  <c r="D15" i="32"/>
  <c r="D19" i="32"/>
  <c r="C7" i="32"/>
  <c r="C5" i="32"/>
  <c r="D11" i="32"/>
  <c r="C20" i="32"/>
  <c r="D5" i="32"/>
  <c r="C25" i="32"/>
  <c r="D24" i="32"/>
  <c r="C23" i="32"/>
  <c r="C35" i="24" l="1"/>
  <c r="E33" i="24"/>
  <c r="C33" i="24"/>
  <c r="E32" i="24"/>
  <c r="C32" i="24"/>
  <c r="E31" i="24"/>
  <c r="C31" i="24"/>
  <c r="C30" i="24"/>
  <c r="E29" i="24"/>
  <c r="C29" i="24"/>
  <c r="E28" i="24"/>
  <c r="C28" i="24"/>
  <c r="E27" i="24"/>
  <c r="C27" i="24"/>
  <c r="C26" i="24"/>
  <c r="E25" i="24"/>
  <c r="C25" i="24"/>
  <c r="E24" i="24"/>
  <c r="C24" i="24"/>
  <c r="E23" i="24"/>
  <c r="E35" i="24" s="1"/>
  <c r="C23" i="24"/>
  <c r="C22" i="24"/>
  <c r="C21" i="24"/>
  <c r="C19" i="24"/>
  <c r="E17" i="24"/>
  <c r="C17" i="24"/>
  <c r="E16" i="24"/>
  <c r="C16" i="24"/>
  <c r="C15" i="24"/>
  <c r="E14" i="24"/>
  <c r="C14" i="24"/>
  <c r="E13" i="24"/>
  <c r="C13" i="24"/>
  <c r="C12" i="24"/>
  <c r="E11" i="24"/>
  <c r="C11" i="24"/>
  <c r="E10" i="24"/>
  <c r="C10" i="24"/>
  <c r="C9" i="24"/>
  <c r="C8" i="24"/>
  <c r="C35" i="25"/>
  <c r="E33" i="25"/>
  <c r="C33" i="25"/>
  <c r="E32" i="25"/>
  <c r="C32" i="25"/>
  <c r="E31" i="25"/>
  <c r="C31" i="25"/>
  <c r="C30" i="25"/>
  <c r="E29" i="25"/>
  <c r="C29" i="25"/>
  <c r="E28" i="25"/>
  <c r="C28" i="25"/>
  <c r="E27" i="25"/>
  <c r="C27" i="25"/>
  <c r="C26" i="25"/>
  <c r="E25" i="25"/>
  <c r="C25" i="25"/>
  <c r="E24" i="25"/>
  <c r="C24" i="25"/>
  <c r="E23" i="25"/>
  <c r="E35" i="25" s="1"/>
  <c r="C23" i="25"/>
  <c r="C22" i="25"/>
  <c r="C21" i="25"/>
  <c r="C19" i="25"/>
  <c r="E17" i="25"/>
  <c r="C17" i="25"/>
  <c r="E16" i="25"/>
  <c r="C16" i="25"/>
  <c r="C15" i="25"/>
  <c r="E14" i="25"/>
  <c r="C14" i="25"/>
  <c r="E13" i="25"/>
  <c r="C13" i="25"/>
  <c r="C12" i="25"/>
  <c r="E11" i="25"/>
  <c r="C11" i="25"/>
  <c r="E10" i="25"/>
  <c r="C10" i="25"/>
  <c r="C9" i="25"/>
  <c r="C8" i="25"/>
  <c r="C35" i="26"/>
  <c r="E33" i="26"/>
  <c r="C33" i="26"/>
  <c r="E32" i="26"/>
  <c r="C32" i="26"/>
  <c r="E31" i="26"/>
  <c r="C31" i="26"/>
  <c r="C30" i="26"/>
  <c r="E29" i="26"/>
  <c r="C29" i="26"/>
  <c r="E28" i="26"/>
  <c r="C28" i="26"/>
  <c r="E27" i="26"/>
  <c r="C27" i="26"/>
  <c r="C26" i="26"/>
  <c r="E25" i="26"/>
  <c r="C25" i="26"/>
  <c r="E24" i="26"/>
  <c r="C24" i="26"/>
  <c r="E23" i="26"/>
  <c r="E35" i="26" s="1"/>
  <c r="C23" i="26"/>
  <c r="C22" i="26"/>
  <c r="C21" i="26"/>
  <c r="C19" i="26"/>
  <c r="E17" i="26"/>
  <c r="C17" i="26"/>
  <c r="E16" i="26"/>
  <c r="C16" i="26"/>
  <c r="C15" i="26"/>
  <c r="E14" i="26"/>
  <c r="C14" i="26"/>
  <c r="E13" i="26"/>
  <c r="C13" i="26"/>
  <c r="C12" i="26"/>
  <c r="E11" i="26"/>
  <c r="C11" i="26"/>
  <c r="E10" i="26"/>
  <c r="C10" i="26"/>
  <c r="C9" i="26"/>
  <c r="C8" i="26"/>
  <c r="C35" i="18"/>
  <c r="E33" i="18"/>
  <c r="C33" i="18"/>
  <c r="E32" i="18"/>
  <c r="C32" i="18"/>
  <c r="E31" i="18"/>
  <c r="C31" i="18"/>
  <c r="C30" i="18"/>
  <c r="E29" i="18"/>
  <c r="C29" i="18"/>
  <c r="E28" i="18"/>
  <c r="C28" i="18"/>
  <c r="E27" i="18"/>
  <c r="C27" i="18"/>
  <c r="C26" i="18"/>
  <c r="E25" i="18"/>
  <c r="C25" i="18"/>
  <c r="E24" i="18"/>
  <c r="C24" i="18"/>
  <c r="E23" i="18"/>
  <c r="E35" i="18" s="1"/>
  <c r="C23" i="18"/>
  <c r="C22" i="18"/>
  <c r="C21" i="18"/>
  <c r="C19" i="18"/>
  <c r="E17" i="18"/>
  <c r="C17" i="18"/>
  <c r="E16" i="18"/>
  <c r="C16" i="18"/>
  <c r="C15" i="18"/>
  <c r="E14" i="18"/>
  <c r="C14" i="18"/>
  <c r="E13" i="18"/>
  <c r="C13" i="18"/>
  <c r="C12" i="18"/>
  <c r="E11" i="18"/>
  <c r="C11" i="18"/>
  <c r="E10" i="18"/>
  <c r="C10" i="18"/>
  <c r="C9" i="18"/>
  <c r="C8" i="18"/>
  <c r="C35" i="19"/>
  <c r="E33" i="19"/>
  <c r="C33" i="19"/>
  <c r="E32" i="19"/>
  <c r="C32" i="19"/>
  <c r="E31" i="19"/>
  <c r="C31" i="19"/>
  <c r="C30" i="19"/>
  <c r="E29" i="19"/>
  <c r="C29" i="19"/>
  <c r="E28" i="19"/>
  <c r="C28" i="19"/>
  <c r="E27" i="19"/>
  <c r="C27" i="19"/>
  <c r="C26" i="19"/>
  <c r="E25" i="19"/>
  <c r="C25" i="19"/>
  <c r="E24" i="19"/>
  <c r="C24" i="19"/>
  <c r="E23" i="19"/>
  <c r="E35" i="19" s="1"/>
  <c r="C23" i="19"/>
  <c r="C22" i="19"/>
  <c r="C21" i="19"/>
  <c r="C19" i="19"/>
  <c r="E17" i="19"/>
  <c r="E19" i="19" s="1"/>
  <c r="C17" i="19"/>
  <c r="E16" i="19"/>
  <c r="C16" i="19"/>
  <c r="C15" i="19"/>
  <c r="E14" i="19"/>
  <c r="C14" i="19"/>
  <c r="E13" i="19"/>
  <c r="C13" i="19"/>
  <c r="C12" i="19"/>
  <c r="E11" i="19"/>
  <c r="C11" i="19"/>
  <c r="E10" i="19"/>
  <c r="C10" i="19"/>
  <c r="C9" i="19"/>
  <c r="C8" i="19"/>
  <c r="C35" i="20"/>
  <c r="E33" i="20"/>
  <c r="C33" i="20"/>
  <c r="E32" i="20"/>
  <c r="C32" i="20"/>
  <c r="E31" i="20"/>
  <c r="C31" i="20"/>
  <c r="C30" i="20"/>
  <c r="E29" i="20"/>
  <c r="C29" i="20"/>
  <c r="E28" i="20"/>
  <c r="C28" i="20"/>
  <c r="E27" i="20"/>
  <c r="C27" i="20"/>
  <c r="C26" i="20"/>
  <c r="E25" i="20"/>
  <c r="C25" i="20"/>
  <c r="E24" i="20"/>
  <c r="C24" i="20"/>
  <c r="E23" i="20"/>
  <c r="E35" i="20" s="1"/>
  <c r="C23" i="20"/>
  <c r="C22" i="20"/>
  <c r="C21" i="20"/>
  <c r="C19" i="20"/>
  <c r="E17" i="20"/>
  <c r="E19" i="20" s="1"/>
  <c r="C17" i="20"/>
  <c r="E16" i="20"/>
  <c r="C16" i="20"/>
  <c r="C15" i="20"/>
  <c r="E14" i="20"/>
  <c r="C14" i="20"/>
  <c r="E13" i="20"/>
  <c r="C13" i="20"/>
  <c r="C12" i="20"/>
  <c r="E11" i="20"/>
  <c r="C11" i="20"/>
  <c r="E10" i="20"/>
  <c r="C10" i="20"/>
  <c r="C9" i="20"/>
  <c r="C8" i="20"/>
  <c r="C35" i="21"/>
  <c r="E33" i="21"/>
  <c r="C33" i="21"/>
  <c r="E32" i="21"/>
  <c r="C32" i="21"/>
  <c r="E31" i="21"/>
  <c r="C31" i="21"/>
  <c r="C30" i="21"/>
  <c r="E29" i="21"/>
  <c r="C29" i="21"/>
  <c r="E28" i="21"/>
  <c r="C28" i="21"/>
  <c r="E27" i="21"/>
  <c r="C27" i="21"/>
  <c r="C26" i="21"/>
  <c r="E25" i="21"/>
  <c r="C25" i="21"/>
  <c r="E24" i="21"/>
  <c r="C24" i="21"/>
  <c r="E23" i="21"/>
  <c r="E35" i="21" s="1"/>
  <c r="C23" i="21"/>
  <c r="C22" i="21"/>
  <c r="C21" i="21"/>
  <c r="C19" i="21"/>
  <c r="E17" i="21"/>
  <c r="C17" i="21"/>
  <c r="E16" i="21"/>
  <c r="C16" i="21"/>
  <c r="C15" i="21"/>
  <c r="E14" i="21"/>
  <c r="C14" i="21"/>
  <c r="E13" i="21"/>
  <c r="C13" i="21"/>
  <c r="C12" i="21"/>
  <c r="E11" i="21"/>
  <c r="C11" i="21"/>
  <c r="E10" i="21"/>
  <c r="C10" i="21"/>
  <c r="C9" i="21"/>
  <c r="C8" i="21"/>
  <c r="C35" i="13"/>
  <c r="E33" i="13"/>
  <c r="C33" i="13"/>
  <c r="E32" i="13"/>
  <c r="C32" i="13"/>
  <c r="E31" i="13"/>
  <c r="C31" i="13"/>
  <c r="C30" i="13"/>
  <c r="E29" i="13"/>
  <c r="C29" i="13"/>
  <c r="E28" i="13"/>
  <c r="C28" i="13"/>
  <c r="E27" i="13"/>
  <c r="C27" i="13"/>
  <c r="C26" i="13"/>
  <c r="E25" i="13"/>
  <c r="C25" i="13"/>
  <c r="E24" i="13"/>
  <c r="C24" i="13"/>
  <c r="E23" i="13"/>
  <c r="E35" i="13" s="1"/>
  <c r="C23" i="13"/>
  <c r="C22" i="13"/>
  <c r="C21" i="13"/>
  <c r="C19" i="13"/>
  <c r="E17" i="13"/>
  <c r="C17" i="13"/>
  <c r="E16" i="13"/>
  <c r="C16" i="13"/>
  <c r="C15" i="13"/>
  <c r="E14" i="13"/>
  <c r="C14" i="13"/>
  <c r="E13" i="13"/>
  <c r="C13" i="13"/>
  <c r="C12" i="13"/>
  <c r="E11" i="13"/>
  <c r="C11" i="13"/>
  <c r="E10" i="13"/>
  <c r="C10" i="13"/>
  <c r="C9" i="13"/>
  <c r="C8" i="13"/>
  <c r="C35" i="14"/>
  <c r="E33" i="14"/>
  <c r="C33" i="14"/>
  <c r="E32" i="14"/>
  <c r="C32" i="14"/>
  <c r="E31" i="14"/>
  <c r="C31" i="14"/>
  <c r="C30" i="14"/>
  <c r="E29" i="14"/>
  <c r="C29" i="14"/>
  <c r="E28" i="14"/>
  <c r="C28" i="14"/>
  <c r="E27" i="14"/>
  <c r="C27" i="14"/>
  <c r="C26" i="14"/>
  <c r="E25" i="14"/>
  <c r="C25" i="14"/>
  <c r="E24" i="14"/>
  <c r="C24" i="14"/>
  <c r="E23" i="14"/>
  <c r="E35" i="14" s="1"/>
  <c r="C23" i="14"/>
  <c r="C22" i="14"/>
  <c r="C21" i="14"/>
  <c r="C19" i="14"/>
  <c r="E17" i="14"/>
  <c r="C17" i="14"/>
  <c r="E16" i="14"/>
  <c r="C16" i="14"/>
  <c r="C15" i="14"/>
  <c r="E14" i="14"/>
  <c r="C14" i="14"/>
  <c r="E13" i="14"/>
  <c r="C13" i="14"/>
  <c r="C12" i="14"/>
  <c r="E11" i="14"/>
  <c r="C11" i="14"/>
  <c r="E10" i="14"/>
  <c r="C10" i="14"/>
  <c r="C9" i="14"/>
  <c r="C8" i="14"/>
  <c r="C35" i="15"/>
  <c r="E33" i="15"/>
  <c r="C33" i="15"/>
  <c r="E32" i="15"/>
  <c r="C32" i="15"/>
  <c r="E31" i="15"/>
  <c r="C31" i="15"/>
  <c r="C30" i="15"/>
  <c r="E29" i="15"/>
  <c r="C29" i="15"/>
  <c r="E28" i="15"/>
  <c r="C28" i="15"/>
  <c r="E27" i="15"/>
  <c r="C27" i="15"/>
  <c r="C26" i="15"/>
  <c r="E25" i="15"/>
  <c r="C25" i="15"/>
  <c r="E24" i="15"/>
  <c r="C24" i="15"/>
  <c r="E23" i="15"/>
  <c r="E35" i="15" s="1"/>
  <c r="C23" i="15"/>
  <c r="C22" i="15"/>
  <c r="C21" i="15"/>
  <c r="C19" i="15"/>
  <c r="E17" i="15"/>
  <c r="C17" i="15"/>
  <c r="E16" i="15"/>
  <c r="C16" i="15"/>
  <c r="C15" i="15"/>
  <c r="E14" i="15"/>
  <c r="C14" i="15"/>
  <c r="E13" i="15"/>
  <c r="C13" i="15"/>
  <c r="C12" i="15"/>
  <c r="E11" i="15"/>
  <c r="C11" i="15"/>
  <c r="E10" i="15"/>
  <c r="C10" i="15"/>
  <c r="C9" i="15"/>
  <c r="C8" i="15"/>
  <c r="C35" i="16"/>
  <c r="E33" i="16"/>
  <c r="C33" i="16"/>
  <c r="E32" i="16"/>
  <c r="C32" i="16"/>
  <c r="E31" i="16"/>
  <c r="C31" i="16"/>
  <c r="C30" i="16"/>
  <c r="E29" i="16"/>
  <c r="C29" i="16"/>
  <c r="E28" i="16"/>
  <c r="C28" i="16"/>
  <c r="E27" i="16"/>
  <c r="C27" i="16"/>
  <c r="C26" i="16"/>
  <c r="E25" i="16"/>
  <c r="C25" i="16"/>
  <c r="E24" i="16"/>
  <c r="C24" i="16"/>
  <c r="E23" i="16"/>
  <c r="E35" i="16" s="1"/>
  <c r="C23" i="16"/>
  <c r="C22" i="16"/>
  <c r="C21" i="16"/>
  <c r="C19" i="16"/>
  <c r="E17" i="16"/>
  <c r="C17" i="16"/>
  <c r="E16" i="16"/>
  <c r="C16" i="16"/>
  <c r="C15" i="16"/>
  <c r="E14" i="16"/>
  <c r="C14" i="16"/>
  <c r="E13" i="16"/>
  <c r="C13" i="16"/>
  <c r="C12" i="16"/>
  <c r="E11" i="16"/>
  <c r="C11" i="16"/>
  <c r="E10" i="16"/>
  <c r="C10" i="16"/>
  <c r="C9" i="16"/>
  <c r="C8" i="16"/>
  <c r="C35" i="17"/>
  <c r="E33" i="17"/>
  <c r="C33" i="17"/>
  <c r="E32" i="17"/>
  <c r="C32" i="17"/>
  <c r="E31" i="17"/>
  <c r="C31" i="17"/>
  <c r="C30" i="17"/>
  <c r="E29" i="17"/>
  <c r="C29" i="17"/>
  <c r="E28" i="17"/>
  <c r="C28" i="17"/>
  <c r="E27" i="17"/>
  <c r="C27" i="17"/>
  <c r="C26" i="17"/>
  <c r="E25" i="17"/>
  <c r="C25" i="17"/>
  <c r="E24" i="17"/>
  <c r="C24" i="17"/>
  <c r="E23" i="17"/>
  <c r="E35" i="17" s="1"/>
  <c r="C23" i="17"/>
  <c r="C22" i="17"/>
  <c r="C21" i="17"/>
  <c r="C19" i="17"/>
  <c r="E17" i="17"/>
  <c r="E19" i="17" s="1"/>
  <c r="C17" i="17"/>
  <c r="E16" i="17"/>
  <c r="C16" i="17"/>
  <c r="C15" i="17"/>
  <c r="E14" i="17"/>
  <c r="C14" i="17"/>
  <c r="E13" i="17"/>
  <c r="C13" i="17"/>
  <c r="C12" i="17"/>
  <c r="E11" i="17"/>
  <c r="C11" i="17"/>
  <c r="E10" i="17"/>
  <c r="C10" i="17"/>
  <c r="C9" i="17"/>
  <c r="C8" i="17"/>
  <c r="C35" i="12"/>
  <c r="E33" i="12"/>
  <c r="C33" i="12"/>
  <c r="E32" i="12"/>
  <c r="C32" i="12"/>
  <c r="E31" i="12"/>
  <c r="C31" i="12"/>
  <c r="C30" i="12"/>
  <c r="E29" i="12"/>
  <c r="C29" i="12"/>
  <c r="E28" i="12"/>
  <c r="C28" i="12"/>
  <c r="E27" i="12"/>
  <c r="C27" i="12"/>
  <c r="C26" i="12"/>
  <c r="E25" i="12"/>
  <c r="C25" i="12"/>
  <c r="E24" i="12"/>
  <c r="C24" i="12"/>
  <c r="E23" i="12"/>
  <c r="E35" i="12" s="1"/>
  <c r="C23" i="12"/>
  <c r="C22" i="12"/>
  <c r="C21" i="12"/>
  <c r="C19" i="12"/>
  <c r="E17" i="12"/>
  <c r="C17" i="12"/>
  <c r="E16" i="12"/>
  <c r="C16" i="12"/>
  <c r="C15" i="12"/>
  <c r="E14" i="12"/>
  <c r="C14" i="12"/>
  <c r="E13" i="12"/>
  <c r="C13" i="12"/>
  <c r="C12" i="12"/>
  <c r="E11" i="12"/>
  <c r="C11" i="12"/>
  <c r="E10" i="12"/>
  <c r="C10" i="12"/>
  <c r="C9" i="12"/>
  <c r="C8" i="12"/>
  <c r="C35" i="11"/>
  <c r="E33" i="11"/>
  <c r="C33" i="11"/>
  <c r="E32" i="11"/>
  <c r="C32" i="11"/>
  <c r="E31" i="11"/>
  <c r="C31" i="11"/>
  <c r="C30" i="11"/>
  <c r="E29" i="11"/>
  <c r="C29" i="11"/>
  <c r="E28" i="11"/>
  <c r="C28" i="11"/>
  <c r="E27" i="11"/>
  <c r="C27" i="11"/>
  <c r="C26" i="11"/>
  <c r="E25" i="11"/>
  <c r="C25" i="11"/>
  <c r="E24" i="11"/>
  <c r="C24" i="11"/>
  <c r="E23" i="11"/>
  <c r="E35" i="11" s="1"/>
  <c r="C23" i="11"/>
  <c r="C22" i="11"/>
  <c r="C21" i="11"/>
  <c r="C19" i="11"/>
  <c r="E17" i="11"/>
  <c r="C17" i="11"/>
  <c r="E16" i="11"/>
  <c r="C16" i="11"/>
  <c r="C15" i="11"/>
  <c r="E14" i="11"/>
  <c r="C14" i="11"/>
  <c r="E13" i="11"/>
  <c r="C13" i="11"/>
  <c r="C12" i="11"/>
  <c r="E11" i="11"/>
  <c r="C11" i="11"/>
  <c r="E10" i="11"/>
  <c r="C10" i="11"/>
  <c r="C9" i="11"/>
  <c r="C8" i="11"/>
  <c r="C35" i="10"/>
  <c r="E33" i="10"/>
  <c r="C33" i="10"/>
  <c r="E32" i="10"/>
  <c r="C32" i="10"/>
  <c r="E31" i="10"/>
  <c r="C31" i="10"/>
  <c r="C30" i="10"/>
  <c r="E29" i="10"/>
  <c r="C29" i="10"/>
  <c r="E28" i="10"/>
  <c r="C28" i="10"/>
  <c r="E27" i="10"/>
  <c r="C27" i="10"/>
  <c r="C26" i="10"/>
  <c r="E25" i="10"/>
  <c r="C25" i="10"/>
  <c r="E24" i="10"/>
  <c r="C24" i="10"/>
  <c r="E23" i="10"/>
  <c r="E35" i="10" s="1"/>
  <c r="C23" i="10"/>
  <c r="C22" i="10"/>
  <c r="C21" i="10"/>
  <c r="C19" i="10"/>
  <c r="E17" i="10"/>
  <c r="C17" i="10"/>
  <c r="E16" i="10"/>
  <c r="C16" i="10"/>
  <c r="C15" i="10"/>
  <c r="E14" i="10"/>
  <c r="C14" i="10"/>
  <c r="E13" i="10"/>
  <c r="C13" i="10"/>
  <c r="C12" i="10"/>
  <c r="E11" i="10"/>
  <c r="C11" i="10"/>
  <c r="E10" i="10"/>
  <c r="C10" i="10"/>
  <c r="C9" i="10"/>
  <c r="C8" i="10"/>
  <c r="C35" i="9"/>
  <c r="E33" i="9"/>
  <c r="C33" i="9"/>
  <c r="E32" i="9"/>
  <c r="C32" i="9"/>
  <c r="E31" i="9"/>
  <c r="C31" i="9"/>
  <c r="C30" i="9"/>
  <c r="E29" i="9"/>
  <c r="C29" i="9"/>
  <c r="E28" i="9"/>
  <c r="C28" i="9"/>
  <c r="E27" i="9"/>
  <c r="C27" i="9"/>
  <c r="C26" i="9"/>
  <c r="E25" i="9"/>
  <c r="C25" i="9"/>
  <c r="E24" i="9"/>
  <c r="C24" i="9"/>
  <c r="E23" i="9"/>
  <c r="C23" i="9"/>
  <c r="C22" i="9"/>
  <c r="C21" i="9"/>
  <c r="C19" i="9"/>
  <c r="E17" i="9"/>
  <c r="C17" i="9"/>
  <c r="E16" i="9"/>
  <c r="C16" i="9"/>
  <c r="C15" i="9"/>
  <c r="E14" i="9"/>
  <c r="C14" i="9"/>
  <c r="E13" i="9"/>
  <c r="C13" i="9"/>
  <c r="C12" i="9"/>
  <c r="E11" i="9"/>
  <c r="C11" i="9"/>
  <c r="E10" i="9"/>
  <c r="C10" i="9"/>
  <c r="C9" i="9"/>
  <c r="C8" i="9"/>
  <c r="C35" i="8"/>
  <c r="E33" i="8"/>
  <c r="C33" i="8"/>
  <c r="E32" i="8"/>
  <c r="C32" i="8"/>
  <c r="E31" i="8"/>
  <c r="C31" i="8"/>
  <c r="C30" i="8"/>
  <c r="E29" i="8"/>
  <c r="C29" i="8"/>
  <c r="E28" i="8"/>
  <c r="C28" i="8"/>
  <c r="E27" i="8"/>
  <c r="C27" i="8"/>
  <c r="C26" i="8"/>
  <c r="E25" i="8"/>
  <c r="C25" i="8"/>
  <c r="E24" i="8"/>
  <c r="C24" i="8"/>
  <c r="E23" i="8"/>
  <c r="C23" i="8"/>
  <c r="C22" i="8"/>
  <c r="C21" i="8"/>
  <c r="C19" i="8"/>
  <c r="E17" i="8"/>
  <c r="C17" i="8"/>
  <c r="E16" i="8"/>
  <c r="C16" i="8"/>
  <c r="C15" i="8"/>
  <c r="E14" i="8"/>
  <c r="C14" i="8"/>
  <c r="E13" i="8"/>
  <c r="C13" i="8"/>
  <c r="C12" i="8"/>
  <c r="E11" i="8"/>
  <c r="C11" i="8"/>
  <c r="E10" i="8"/>
  <c r="C10" i="8"/>
  <c r="C9" i="8"/>
  <c r="C8" i="8"/>
  <c r="C35" i="7"/>
  <c r="E33" i="7"/>
  <c r="C33" i="7"/>
  <c r="E32" i="7"/>
  <c r="C32" i="7"/>
  <c r="E31" i="7"/>
  <c r="C31" i="7"/>
  <c r="C30" i="7"/>
  <c r="E29" i="7"/>
  <c r="C29" i="7"/>
  <c r="E28" i="7"/>
  <c r="C28" i="7"/>
  <c r="E27" i="7"/>
  <c r="C27" i="7"/>
  <c r="C26" i="7"/>
  <c r="E25" i="7"/>
  <c r="C25" i="7"/>
  <c r="E24" i="7"/>
  <c r="C24" i="7"/>
  <c r="E23" i="7"/>
  <c r="C23" i="7"/>
  <c r="C22" i="7"/>
  <c r="C21" i="7"/>
  <c r="C19" i="7"/>
  <c r="E17" i="7"/>
  <c r="C17" i="7"/>
  <c r="E16" i="7"/>
  <c r="C16" i="7"/>
  <c r="C15" i="7"/>
  <c r="E14" i="7"/>
  <c r="C14" i="7"/>
  <c r="E13" i="7"/>
  <c r="C13" i="7"/>
  <c r="C12" i="7"/>
  <c r="E11" i="7"/>
  <c r="C11" i="7"/>
  <c r="E10" i="7"/>
  <c r="C10" i="7"/>
  <c r="C9" i="7"/>
  <c r="C8" i="7"/>
  <c r="C35" i="6"/>
  <c r="E33" i="6"/>
  <c r="C33" i="6"/>
  <c r="E32" i="6"/>
  <c r="C32" i="6"/>
  <c r="E31" i="6"/>
  <c r="C31" i="6"/>
  <c r="C30" i="6"/>
  <c r="E29" i="6"/>
  <c r="C29" i="6"/>
  <c r="E28" i="6"/>
  <c r="C28" i="6"/>
  <c r="E27" i="6"/>
  <c r="C27" i="6"/>
  <c r="C26" i="6"/>
  <c r="E25" i="6"/>
  <c r="C25" i="6"/>
  <c r="E24" i="6"/>
  <c r="C24" i="6"/>
  <c r="E23" i="6"/>
  <c r="C23" i="6"/>
  <c r="C22" i="6"/>
  <c r="C21" i="6"/>
  <c r="C19" i="6"/>
  <c r="E17" i="6"/>
  <c r="C17" i="6"/>
  <c r="E16" i="6"/>
  <c r="C16" i="6"/>
  <c r="C15" i="6"/>
  <c r="E14" i="6"/>
  <c r="C14" i="6"/>
  <c r="E13" i="6"/>
  <c r="C13" i="6"/>
  <c r="C12" i="6"/>
  <c r="E11" i="6"/>
  <c r="C11" i="6"/>
  <c r="E10" i="6"/>
  <c r="C10" i="6"/>
  <c r="C9" i="6"/>
  <c r="C8" i="6"/>
  <c r="C35" i="3"/>
  <c r="E33" i="3"/>
  <c r="C33" i="3"/>
  <c r="E32" i="3"/>
  <c r="C32" i="3"/>
  <c r="E31" i="3"/>
  <c r="C31" i="3"/>
  <c r="C30" i="3"/>
  <c r="E29" i="3"/>
  <c r="C29" i="3"/>
  <c r="E28" i="3"/>
  <c r="C28" i="3"/>
  <c r="E27" i="3"/>
  <c r="C27" i="3"/>
  <c r="C26" i="3"/>
  <c r="E25" i="3"/>
  <c r="C25" i="3"/>
  <c r="E24" i="3"/>
  <c r="C24" i="3"/>
  <c r="E23" i="3"/>
  <c r="C23" i="3"/>
  <c r="C22" i="3"/>
  <c r="C21" i="3"/>
  <c r="C19" i="3"/>
  <c r="E17" i="3"/>
  <c r="E19" i="3" s="1"/>
  <c r="C17" i="3"/>
  <c r="E16" i="3"/>
  <c r="C16" i="3"/>
  <c r="C15" i="3"/>
  <c r="E14" i="3"/>
  <c r="C14" i="3"/>
  <c r="E13" i="3"/>
  <c r="C12" i="3"/>
  <c r="E11" i="3"/>
  <c r="C11" i="3"/>
  <c r="E10" i="3"/>
  <c r="C10" i="3"/>
  <c r="C9" i="3"/>
  <c r="C8" i="3"/>
  <c r="C35" i="23"/>
  <c r="E33" i="23"/>
  <c r="C33" i="23"/>
  <c r="E32" i="23"/>
  <c r="C32" i="23"/>
  <c r="E31" i="23"/>
  <c r="C31" i="23"/>
  <c r="C30" i="23"/>
  <c r="E29" i="23"/>
  <c r="C29" i="23"/>
  <c r="E28" i="23"/>
  <c r="C28" i="23"/>
  <c r="E27" i="23"/>
  <c r="C27" i="23"/>
  <c r="C26" i="23"/>
  <c r="E25" i="23"/>
  <c r="C25" i="23"/>
  <c r="E24" i="23"/>
  <c r="C24" i="23"/>
  <c r="E23" i="23"/>
  <c r="C23" i="23"/>
  <c r="C22" i="23"/>
  <c r="C21" i="23"/>
  <c r="C19" i="23"/>
  <c r="E17" i="23"/>
  <c r="C17" i="23"/>
  <c r="E16" i="23"/>
  <c r="C16" i="23"/>
  <c r="C15" i="23"/>
  <c r="E14" i="23"/>
  <c r="C14" i="23"/>
  <c r="E13" i="23"/>
  <c r="C13" i="23"/>
  <c r="C12" i="23"/>
  <c r="E11" i="23"/>
  <c r="C11" i="23"/>
  <c r="E10" i="23"/>
  <c r="C10" i="23"/>
  <c r="C9" i="23"/>
  <c r="C8" i="23"/>
  <c r="C8" i="22"/>
  <c r="C9" i="22"/>
  <c r="C10" i="22"/>
  <c r="E10" i="22"/>
  <c r="C11" i="22"/>
  <c r="E11" i="22"/>
  <c r="C12" i="22"/>
  <c r="C13" i="22"/>
  <c r="E13" i="22"/>
  <c r="C14" i="22"/>
  <c r="E14" i="22"/>
  <c r="C15" i="22"/>
  <c r="C16" i="22"/>
  <c r="E16" i="22"/>
  <c r="C17" i="22"/>
  <c r="E17" i="22"/>
  <c r="E19" i="22" s="1"/>
  <c r="C19" i="22"/>
  <c r="C21" i="22"/>
  <c r="C22" i="22"/>
  <c r="C23" i="22"/>
  <c r="E23" i="22"/>
  <c r="C24" i="22"/>
  <c r="E24" i="22"/>
  <c r="C25" i="22"/>
  <c r="E25" i="22"/>
  <c r="C26" i="22"/>
  <c r="C27" i="22"/>
  <c r="E27" i="22"/>
  <c r="C28" i="22"/>
  <c r="E28" i="22"/>
  <c r="C29" i="22"/>
  <c r="E29" i="22"/>
  <c r="C30" i="22"/>
  <c r="C31" i="22"/>
  <c r="E31" i="22"/>
  <c r="C32" i="22"/>
  <c r="E32" i="22"/>
  <c r="C33" i="22"/>
  <c r="E33" i="22"/>
  <c r="C35" i="22"/>
  <c r="E35" i="22"/>
  <c r="C35" i="28"/>
  <c r="E33" i="28"/>
  <c r="C33" i="28"/>
  <c r="E32" i="28"/>
  <c r="C32" i="28"/>
  <c r="E31" i="28"/>
  <c r="C31" i="28"/>
  <c r="C30" i="28"/>
  <c r="E29" i="28"/>
  <c r="C29" i="28"/>
  <c r="E28" i="28"/>
  <c r="C28" i="28"/>
  <c r="E27" i="28"/>
  <c r="C27" i="28"/>
  <c r="C26" i="28"/>
  <c r="E25" i="28"/>
  <c r="C25" i="28"/>
  <c r="E24" i="28"/>
  <c r="C24" i="28"/>
  <c r="E23" i="28"/>
  <c r="C23" i="28"/>
  <c r="C22" i="28"/>
  <c r="C21" i="28"/>
  <c r="C19" i="28"/>
  <c r="E17" i="28"/>
  <c r="C17" i="28"/>
  <c r="E16" i="28"/>
  <c r="C16" i="28"/>
  <c r="C15" i="28"/>
  <c r="E14" i="28"/>
  <c r="C14" i="28"/>
  <c r="E13" i="28"/>
  <c r="C13" i="28"/>
  <c r="C12" i="28"/>
  <c r="E11" i="28"/>
  <c r="C11" i="28"/>
  <c r="E10" i="28"/>
  <c r="C10" i="28"/>
  <c r="C9" i="28"/>
  <c r="C8" i="28"/>
  <c r="C35" i="29"/>
  <c r="E33" i="29"/>
  <c r="C33" i="29"/>
  <c r="E32" i="29"/>
  <c r="C32" i="29"/>
  <c r="E31" i="29"/>
  <c r="C31" i="29"/>
  <c r="C30" i="29"/>
  <c r="E29" i="29"/>
  <c r="C29" i="29"/>
  <c r="E28" i="29"/>
  <c r="C28" i="29"/>
  <c r="E27" i="29"/>
  <c r="C27" i="29"/>
  <c r="C26" i="29"/>
  <c r="E25" i="29"/>
  <c r="C25" i="29"/>
  <c r="E24" i="29"/>
  <c r="C24" i="29"/>
  <c r="E23" i="29"/>
  <c r="E35" i="29" s="1"/>
  <c r="C23" i="29"/>
  <c r="C22" i="29"/>
  <c r="C21" i="29"/>
  <c r="C19" i="29"/>
  <c r="E17" i="29"/>
  <c r="C17" i="29"/>
  <c r="E16" i="29"/>
  <c r="C16" i="29"/>
  <c r="C15" i="29"/>
  <c r="E14" i="29"/>
  <c r="C14" i="29"/>
  <c r="E13" i="29"/>
  <c r="C13" i="29"/>
  <c r="C12" i="29"/>
  <c r="E11" i="29"/>
  <c r="C11" i="29"/>
  <c r="E10" i="29"/>
  <c r="C10" i="29"/>
  <c r="C9" i="29"/>
  <c r="C8" i="29"/>
  <c r="C35" i="30"/>
  <c r="E33" i="30"/>
  <c r="C33" i="30"/>
  <c r="E32" i="30"/>
  <c r="C32" i="30"/>
  <c r="E31" i="30"/>
  <c r="C31" i="30"/>
  <c r="C30" i="30"/>
  <c r="E29" i="30"/>
  <c r="C29" i="30"/>
  <c r="E28" i="30"/>
  <c r="C28" i="30"/>
  <c r="E27" i="30"/>
  <c r="C27" i="30"/>
  <c r="C26" i="30"/>
  <c r="E25" i="30"/>
  <c r="C25" i="30"/>
  <c r="E24" i="30"/>
  <c r="C24" i="30"/>
  <c r="E23" i="30"/>
  <c r="E35" i="30" s="1"/>
  <c r="C23" i="30"/>
  <c r="C22" i="30"/>
  <c r="C21" i="30"/>
  <c r="C19" i="30"/>
  <c r="E17" i="30"/>
  <c r="C17" i="30"/>
  <c r="E16" i="30"/>
  <c r="C16" i="30"/>
  <c r="C15" i="30"/>
  <c r="E14" i="30"/>
  <c r="C14" i="30"/>
  <c r="E13" i="30"/>
  <c r="C13" i="30"/>
  <c r="C12" i="30"/>
  <c r="E11" i="30"/>
  <c r="C11" i="30"/>
  <c r="E10" i="30"/>
  <c r="C10" i="30"/>
  <c r="C9" i="30"/>
  <c r="C8" i="30"/>
  <c r="D3" i="32"/>
  <c r="C3" i="32"/>
  <c r="E19" i="8" l="1"/>
  <c r="E19" i="16"/>
  <c r="E19" i="21"/>
  <c r="E19" i="26"/>
  <c r="E19" i="24"/>
  <c r="E19" i="29"/>
  <c r="E19" i="23"/>
  <c r="E19" i="25"/>
  <c r="E19" i="18"/>
  <c r="E19" i="13"/>
  <c r="E19" i="14"/>
  <c r="E19" i="15"/>
  <c r="E19" i="12"/>
  <c r="E19" i="11"/>
  <c r="E19" i="10"/>
  <c r="E19" i="9"/>
  <c r="E19" i="7"/>
  <c r="E19" i="6"/>
  <c r="E35" i="23"/>
  <c r="E35" i="3"/>
  <c r="E35" i="6"/>
  <c r="E35" i="7"/>
  <c r="E35" i="8"/>
  <c r="E35" i="9"/>
  <c r="E19" i="28"/>
  <c r="E35" i="28"/>
  <c r="E19" i="30"/>
  <c r="E29" i="27"/>
  <c r="E25" i="27"/>
  <c r="E28" i="27"/>
  <c r="E24" i="27"/>
  <c r="C25" i="27" l="1"/>
  <c r="C35" i="27" l="1"/>
  <c r="C19" i="27"/>
  <c r="E13" i="27" l="1"/>
  <c r="B11" i="4" l="1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E33" i="27" l="1"/>
  <c r="C33" i="27"/>
  <c r="E32" i="27"/>
  <c r="C32" i="27"/>
  <c r="E31" i="27"/>
  <c r="C31" i="27"/>
  <c r="C30" i="27"/>
  <c r="C29" i="27"/>
  <c r="C28" i="27"/>
  <c r="E27" i="27"/>
  <c r="C27" i="27"/>
  <c r="C26" i="27"/>
  <c r="C24" i="27"/>
  <c r="E23" i="27"/>
  <c r="C23" i="27"/>
  <c r="C22" i="27"/>
  <c r="C21" i="27"/>
  <c r="E17" i="27"/>
  <c r="C17" i="27"/>
  <c r="E16" i="27"/>
  <c r="C16" i="27"/>
  <c r="C15" i="27"/>
  <c r="E14" i="27"/>
  <c r="C14" i="27"/>
  <c r="C13" i="27"/>
  <c r="C12" i="27"/>
  <c r="E11" i="27"/>
  <c r="C11" i="27"/>
  <c r="E10" i="27"/>
  <c r="C10" i="27"/>
  <c r="C9" i="27"/>
  <c r="C8" i="27"/>
  <c r="E35" i="27" l="1"/>
  <c r="D35" i="4" s="1"/>
  <c r="E19" i="27"/>
  <c r="C35" i="4" s="1"/>
  <c r="C34" i="4"/>
  <c r="C33" i="4"/>
  <c r="D12" i="4"/>
  <c r="D11" i="4"/>
  <c r="D33" i="4"/>
  <c r="D34" i="4"/>
  <c r="D15" i="4"/>
  <c r="D14" i="4"/>
  <c r="D22" i="4"/>
  <c r="D18" i="4"/>
  <c r="D23" i="4"/>
  <c r="D28" i="4"/>
  <c r="D13" i="4"/>
  <c r="D17" i="4"/>
  <c r="D19" i="4"/>
  <c r="D24" i="4"/>
  <c r="D29" i="4"/>
  <c r="D32" i="4"/>
  <c r="D16" i="4"/>
  <c r="D30" i="4"/>
  <c r="D20" i="4"/>
  <c r="D25" i="4"/>
  <c r="D21" i="4"/>
  <c r="D26" i="4"/>
  <c r="D31" i="4"/>
  <c r="D27" i="4"/>
  <c r="C19" i="4"/>
  <c r="C14" i="4"/>
  <c r="C22" i="4"/>
  <c r="C18" i="4"/>
  <c r="C23" i="4"/>
  <c r="C28" i="4"/>
  <c r="C17" i="4"/>
  <c r="C24" i="4"/>
  <c r="C29" i="4"/>
  <c r="C32" i="4"/>
  <c r="C12" i="4"/>
  <c r="C16" i="4"/>
  <c r="C20" i="4"/>
  <c r="C25" i="4"/>
  <c r="C30" i="4"/>
  <c r="C13" i="4"/>
  <c r="C11" i="4"/>
  <c r="C15" i="4"/>
  <c r="C21" i="4"/>
  <c r="C26" i="4"/>
  <c r="C31" i="4"/>
  <c r="C27" i="4"/>
  <c r="B10" i="4"/>
  <c r="B3" i="32" s="1"/>
  <c r="C10" i="4" l="1"/>
  <c r="D10" i="4"/>
</calcChain>
</file>

<file path=xl/sharedStrings.xml><?xml version="1.0" encoding="utf-8"?>
<sst xmlns="http://schemas.openxmlformats.org/spreadsheetml/2006/main" count="772" uniqueCount="176">
  <si>
    <t>Aai</t>
  </si>
  <si>
    <t>Aaii</t>
  </si>
  <si>
    <t>Abi</t>
  </si>
  <si>
    <t>Abii</t>
  </si>
  <si>
    <t>Abiii</t>
  </si>
  <si>
    <t>Aci</t>
  </si>
  <si>
    <t>Acii</t>
  </si>
  <si>
    <t>Aciii</t>
  </si>
  <si>
    <t>Bai</t>
  </si>
  <si>
    <t>Baii</t>
  </si>
  <si>
    <t>Bbi</t>
  </si>
  <si>
    <t>Bbii</t>
  </si>
  <si>
    <t>Bbiii</t>
  </si>
  <si>
    <t>Bci</t>
  </si>
  <si>
    <t>Bcii</t>
  </si>
  <si>
    <t>Bciii</t>
  </si>
  <si>
    <t>Total</t>
  </si>
  <si>
    <t xml:space="preserve">Base de données, système de gestion ou progiciel </t>
  </si>
  <si>
    <t xml:space="preserve">Fichier de données brutes structurées (par exemple : Access, Excel, etc.) </t>
  </si>
  <si>
    <t>Autre</t>
  </si>
  <si>
    <t xml:space="preserve">Saisie manuelle </t>
  </si>
  <si>
    <t xml:space="preserve">Requête déclenchée manuellement </t>
  </si>
  <si>
    <t>Oui</t>
  </si>
  <si>
    <t>Non</t>
  </si>
  <si>
    <t xml:space="preserve">Entièrement automatisée </t>
  </si>
  <si>
    <t xml:space="preserve"> </t>
  </si>
  <si>
    <t>Bai-V</t>
  </si>
  <si>
    <t>Baii-V</t>
  </si>
  <si>
    <t>Bbi-V</t>
  </si>
  <si>
    <t>Entrez le titre du jeu</t>
  </si>
  <si>
    <t>Aai-V</t>
  </si>
  <si>
    <t>Aaii-V</t>
  </si>
  <si>
    <t>Abi-V</t>
  </si>
  <si>
    <t>Abii-V</t>
  </si>
  <si>
    <t>Abiii-V</t>
  </si>
  <si>
    <t>Aci-V</t>
  </si>
  <si>
    <t>Acii-V</t>
  </si>
  <si>
    <t>Aciii-V</t>
  </si>
  <si>
    <t>Nom du jeu</t>
  </si>
  <si>
    <t>Fiche</t>
  </si>
  <si>
    <t>Total de l'axe A</t>
  </si>
  <si>
    <t>Total de l'axe B</t>
  </si>
  <si>
    <t>Axe B- Simplicité de diffusion</t>
  </si>
  <si>
    <t>Axe A- Valeur du jeu</t>
  </si>
  <si>
    <t>A.a.i.</t>
  </si>
  <si>
    <t>A.a.ii</t>
  </si>
  <si>
    <t>A.b.i</t>
  </si>
  <si>
    <t>A.b.ii</t>
  </si>
  <si>
    <t>A.b.iii</t>
  </si>
  <si>
    <t>A.c.i</t>
  </si>
  <si>
    <t>A.c.ii</t>
  </si>
  <si>
    <t>A.c.iii</t>
  </si>
  <si>
    <t>B.a.i</t>
  </si>
  <si>
    <t>B.a.ii</t>
  </si>
  <si>
    <t>B.b.i</t>
  </si>
  <si>
    <t>B.b.ii</t>
  </si>
  <si>
    <t>B.b.iii</t>
  </si>
  <si>
    <t>B.c.i</t>
  </si>
  <si>
    <t>B.c.ii</t>
  </si>
  <si>
    <t>B.c.iii</t>
  </si>
  <si>
    <t>Description des principaux champs</t>
  </si>
  <si>
    <t>Description du jeu</t>
  </si>
  <si>
    <t>Bbii-V</t>
  </si>
  <si>
    <t>Bbiii-V</t>
  </si>
  <si>
    <t>Bci-V</t>
  </si>
  <si>
    <t>Bcii-V</t>
  </si>
  <si>
    <t>Bciii-V</t>
  </si>
  <si>
    <t>F-A</t>
  </si>
  <si>
    <t>F-B</t>
  </si>
  <si>
    <t>F-C</t>
  </si>
  <si>
    <t>F-D</t>
  </si>
  <si>
    <t>F-E</t>
  </si>
  <si>
    <t>F-F</t>
  </si>
  <si>
    <t>F-G</t>
  </si>
  <si>
    <t>F-H</t>
  </si>
  <si>
    <t>F-I</t>
  </si>
  <si>
    <t>F-J</t>
  </si>
  <si>
    <t>F-K</t>
  </si>
  <si>
    <t>F-L</t>
  </si>
  <si>
    <t>F-M</t>
  </si>
  <si>
    <t>F-N</t>
  </si>
  <si>
    <t>F-O</t>
  </si>
  <si>
    <t>F-P</t>
  </si>
  <si>
    <t>F-Q</t>
  </si>
  <si>
    <t>F-R</t>
  </si>
  <si>
    <t>F-S</t>
  </si>
  <si>
    <t>F-T</t>
  </si>
  <si>
    <t>F-U</t>
  </si>
  <si>
    <t>F-V</t>
  </si>
  <si>
    <t>F-W</t>
  </si>
  <si>
    <t>F-X</t>
  </si>
  <si>
    <t>F-Y</t>
  </si>
  <si>
    <t>F-Z</t>
  </si>
  <si>
    <t xml:space="preserve">a) Qualité de la source des données brutes </t>
  </si>
  <si>
    <t>A.a.1</t>
  </si>
  <si>
    <t>A.a.2</t>
  </si>
  <si>
    <t>A.b.1</t>
  </si>
  <si>
    <t>A.b.2</t>
  </si>
  <si>
    <t>A.b.3</t>
  </si>
  <si>
    <t>A.c.1</t>
  </si>
  <si>
    <t>A.c.2</t>
  </si>
  <si>
    <t>A.c.3</t>
  </si>
  <si>
    <t>B.a.1</t>
  </si>
  <si>
    <t>B.a.2</t>
  </si>
  <si>
    <t>B.b.1</t>
  </si>
  <si>
    <t>B.b.2</t>
  </si>
  <si>
    <t>B.b.3</t>
  </si>
  <si>
    <t>B.c.1</t>
  </si>
  <si>
    <t>B.c.2</t>
  </si>
  <si>
    <t>B.c.3</t>
  </si>
  <si>
    <t xml:space="preserve">Formulaire d'évaluation des jeux potentiels </t>
  </si>
  <si>
    <t>b) Maturité à gérer le jeu de données proposé</t>
  </si>
  <si>
    <t>Axe A – Valeur du jeu</t>
  </si>
  <si>
    <t>Axe B – Simplicité de diffusion</t>
  </si>
  <si>
    <t>c) Conformité juridique</t>
  </si>
  <si>
    <t>a) Données de grande valeur</t>
  </si>
  <si>
    <t>1 – Méthode d’extraction.</t>
  </si>
  <si>
    <t>Facile</t>
  </si>
  <si>
    <t>Difficile</t>
  </si>
  <si>
    <t>b) Qualité des données proposées</t>
  </si>
  <si>
    <t>C) Performance de l'administration publique</t>
  </si>
  <si>
    <t>B.a.III</t>
  </si>
  <si>
    <t>3 - Efforts pour la première diffusion</t>
  </si>
  <si>
    <t>Baiii</t>
  </si>
  <si>
    <t>Faible</t>
  </si>
  <si>
    <t>Moyen</t>
  </si>
  <si>
    <t>Élevé</t>
  </si>
  <si>
    <t>Baiii-V</t>
  </si>
  <si>
    <t>Entièrement automatisé</t>
  </si>
  <si>
    <t>1 – Données de référence : les organismes pourraient utiliser ces données en intrants pour alimenter leur système d'information</t>
  </si>
  <si>
    <t xml:space="preserve">2 – Demandes d’accès à l’information récurrentes </t>
  </si>
  <si>
    <t>Opération entièrerment manuelle</t>
  </si>
  <si>
    <t xml:space="preserve">Opération entièrement manuelle </t>
  </si>
  <si>
    <t>Valeurs générées automatiquement</t>
  </si>
  <si>
    <t>2 – Jeux prioritaires identifiés (GTGOC + Open Data Index)</t>
  </si>
  <si>
    <t>Partiellement</t>
  </si>
  <si>
    <t>Description</t>
  </si>
  <si>
    <t>Fréquence de MAJ</t>
  </si>
  <si>
    <t>Calendrier de diffusion</t>
  </si>
  <si>
    <t>Format</t>
  </si>
  <si>
    <t>Date de diffusion réelle</t>
  </si>
  <si>
    <t>Date de diffusion prévue</t>
  </si>
  <si>
    <t>Responsable</t>
  </si>
  <si>
    <t>Principaux champs</t>
  </si>
  <si>
    <t>CSV</t>
  </si>
  <si>
    <t>JSON</t>
  </si>
  <si>
    <t>GeoJSON</t>
  </si>
  <si>
    <t>GeoTIFF</t>
  </si>
  <si>
    <t>CityGML</t>
  </si>
  <si>
    <t>Irrégulier</t>
  </si>
  <si>
    <t>Temps réel</t>
  </si>
  <si>
    <t>Quotidien</t>
  </si>
  <si>
    <t>Hebdomadaire</t>
  </si>
  <si>
    <t>Mensuel</t>
  </si>
  <si>
    <t>Trimestriel</t>
  </si>
  <si>
    <t>Semi-annuel</t>
  </si>
  <si>
    <t>Annuel</t>
  </si>
  <si>
    <t>Bisannuel</t>
  </si>
  <si>
    <t>Triennal</t>
  </si>
  <si>
    <t>Fréquence</t>
  </si>
  <si>
    <t>Format recommandé</t>
  </si>
  <si>
    <t>Autres formats</t>
  </si>
  <si>
    <t>Description du jeu b</t>
  </si>
  <si>
    <t>Description des principaux champs b</t>
  </si>
  <si>
    <t>Une caractéristique mentionnée à l'orientation 2</t>
  </si>
  <si>
    <t xml:space="preserve">Deux caractéristiques et plus mentionnées à l'orientation 2 </t>
  </si>
  <si>
    <t>1 – Les données ouvertes répondent aux caractéristiques de l'orientation 2</t>
  </si>
  <si>
    <t>1 – Provenance des données</t>
  </si>
  <si>
    <t>2 – Saisie des données (manuellement ou générées automatiquement)</t>
  </si>
  <si>
    <t>1 – Fréquence des mises à jour permettant de conserver la pertinence des données</t>
  </si>
  <si>
    <t>2 – Les données sont de qualité : intègres, exhaustives, disponibles, granulaires, et interopérables</t>
  </si>
  <si>
    <t>2 – Métadonnées connues</t>
  </si>
  <si>
    <t>3 – Méthode de diffusion et de mise à jour</t>
  </si>
  <si>
    <t>1 – Empêcher la réidentification des personnes et ainsi assurer la protection des renseignements personnels</t>
  </si>
  <si>
    <t>2 – Protéger les renseignements confidentiels</t>
  </si>
  <si>
    <t>3 – Respecter les droits de propriété intellectuelle détenus par un tiers et dont la diffusion n’est pas autorisée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</si>
</sst>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3"/>
      <color theme="3"/>
      <name val="Arial"/>
      <family val="2"/>
    </font>
    <font>
      <sz val="13"/>
      <color theme="3"/>
      <name val="Arial"/>
      <family val="2"/>
    </font>
    <font>
      <sz val="11"/>
      <color theme="0"/>
      <name val="Arial"/>
      <family val="2"/>
    </font>
    <font>
      <b/>
      <sz val="18"/>
      <color theme="4"/>
      <name val="Arial"/>
      <family val="2"/>
    </font>
    <font>
      <b/>
      <sz val="12"/>
      <color theme="0"/>
      <name val="Arial"/>
      <family val="2"/>
    </font>
    <font>
      <b/>
      <i/>
      <sz val="18"/>
      <color theme="4"/>
      <name val="Calibri Light"/>
      <family val="2"/>
      <scheme val="major"/>
    </font>
    <font>
      <sz val="10"/>
      <color theme="3"/>
      <name val="Arial"/>
      <family val="2"/>
    </font>
    <font>
      <sz val="10"/>
      <name val="Arial"/>
      <family val="2"/>
    </font>
    <font>
      <b/>
      <sz val="13"/>
      <color rgb="FFFF5050"/>
      <name val="Arial"/>
      <family val="2"/>
    </font>
    <font>
      <sz val="10"/>
      <color theme="1"/>
      <name val="Arial"/>
      <family val="2"/>
    </font>
    <font>
      <b/>
      <sz val="18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i/>
      <sz val="10"/>
      <color theme="4"/>
      <name val="Calibri Light"/>
      <family val="2"/>
      <scheme val="major"/>
    </font>
    <font>
      <b/>
      <i/>
      <sz val="14"/>
      <color theme="4"/>
      <name val="Calibri Light"/>
      <family val="2"/>
      <scheme val="major"/>
    </font>
    <font>
      <b/>
      <sz val="14"/>
      <color theme="4"/>
      <name val="Arial"/>
      <family val="2"/>
    </font>
    <font>
      <b/>
      <sz val="10"/>
      <color theme="3"/>
      <name val="Arial"/>
      <family val="2"/>
    </font>
    <font>
      <b/>
      <sz val="15"/>
      <color theme="0"/>
      <name val="Arial"/>
      <family val="2"/>
    </font>
    <font>
      <b/>
      <sz val="10"/>
      <color theme="0"/>
      <name val="Arial"/>
      <family val="2"/>
    </font>
    <font>
      <sz val="13"/>
      <color theme="4" tint="-0.249977111117893"/>
      <name val="Arial"/>
      <family val="2"/>
    </font>
    <font>
      <b/>
      <sz val="13"/>
      <color theme="0"/>
      <name val="Arial"/>
      <family val="2"/>
    </font>
    <font>
      <b/>
      <sz val="13"/>
      <color theme="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0.24994659260841701"/>
      </top>
      <bottom style="dotted">
        <color theme="2" tint="-0.24994659260841701"/>
      </bottom>
      <diagonal/>
    </border>
    <border>
      <left style="thin">
        <color theme="4"/>
      </left>
      <right/>
      <top style="thin">
        <color theme="4"/>
      </top>
      <bottom style="thick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mediumDashed">
        <color theme="4"/>
      </left>
      <right style="mediumDashed">
        <color theme="4"/>
      </right>
      <top style="mediumDashed">
        <color theme="4"/>
      </top>
      <bottom style="mediumDashed">
        <color theme="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4"/>
      </left>
      <right/>
      <top style="thick">
        <color theme="4"/>
      </top>
      <bottom style="thin">
        <color theme="2"/>
      </bottom>
      <diagonal/>
    </border>
    <border>
      <left style="thin">
        <color theme="4"/>
      </left>
      <right/>
      <top/>
      <bottom style="thin">
        <color theme="2"/>
      </bottom>
      <diagonal/>
    </border>
    <border>
      <left/>
      <right/>
      <top style="thick">
        <color theme="4"/>
      </top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/>
      <right style="thin">
        <color theme="4"/>
      </right>
      <top style="thick">
        <color theme="4"/>
      </top>
      <bottom style="thick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dotted">
        <color theme="4"/>
      </left>
      <right/>
      <top style="dotted">
        <color theme="4"/>
      </top>
      <bottom style="dotted">
        <color theme="4"/>
      </bottom>
      <diagonal/>
    </border>
    <border>
      <left/>
      <right/>
      <top style="dotted">
        <color theme="4"/>
      </top>
      <bottom style="dotted">
        <color theme="4"/>
      </bottom>
      <diagonal/>
    </border>
    <border>
      <left/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mediumDashed">
        <color theme="4"/>
      </right>
      <top style="dotted">
        <color theme="4"/>
      </top>
      <bottom style="dotted">
        <color theme="4"/>
      </bottom>
      <diagonal/>
    </border>
    <border>
      <left style="mediumDashed">
        <color theme="4"/>
      </left>
      <right style="mediumDashed">
        <color theme="4"/>
      </right>
      <top style="dotted">
        <color theme="4"/>
      </top>
      <bottom style="dotted">
        <color theme="4"/>
      </bottom>
      <diagonal/>
    </border>
    <border>
      <left style="mediumDash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thick">
        <color theme="4"/>
      </top>
      <bottom/>
      <diagonal/>
    </border>
    <border>
      <left style="thin">
        <color theme="4"/>
      </left>
      <right/>
      <top style="thick">
        <color theme="4"/>
      </top>
      <bottom/>
      <diagonal/>
    </border>
    <border>
      <left/>
      <right style="thin">
        <color theme="4"/>
      </right>
      <top style="medium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thin">
        <color theme="4"/>
      </left>
      <right/>
      <top/>
      <bottom style="medium">
        <color theme="4"/>
      </bottom>
      <diagonal/>
    </border>
    <border>
      <left style="thin">
        <color theme="2"/>
      </left>
      <right/>
      <top style="thin">
        <color theme="2"/>
      </top>
      <bottom style="medium">
        <color theme="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/>
      <bottom style="medium">
        <color theme="4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4"/>
      </right>
      <top style="thin">
        <color theme="2"/>
      </top>
      <bottom/>
      <diagonal/>
    </border>
    <border>
      <left style="thin">
        <color theme="2"/>
      </left>
      <right style="thin">
        <color theme="4"/>
      </right>
      <top style="thin">
        <color theme="2"/>
      </top>
      <bottom style="medium">
        <color theme="4"/>
      </bottom>
      <diagonal/>
    </border>
    <border>
      <left/>
      <right/>
      <top style="medium">
        <color theme="4"/>
      </top>
      <bottom style="thin">
        <color theme="2"/>
      </bottom>
      <diagonal/>
    </border>
    <border>
      <left style="thin">
        <color theme="4"/>
      </left>
      <right/>
      <top style="medium">
        <color theme="4"/>
      </top>
      <bottom style="thin">
        <color theme="2"/>
      </bottom>
      <diagonal/>
    </border>
    <border>
      <left style="thin">
        <color theme="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4"/>
      </left>
      <right style="thin">
        <color theme="2"/>
      </right>
      <top style="thin">
        <color theme="2"/>
      </top>
      <bottom style="medium">
        <color theme="4"/>
      </bottom>
      <diagonal/>
    </border>
    <border>
      <left style="thin">
        <color theme="4"/>
      </left>
      <right style="thin">
        <color theme="2"/>
      </right>
      <top/>
      <bottom style="medium">
        <color theme="4"/>
      </bottom>
      <diagonal/>
    </border>
    <border>
      <left style="thin">
        <color theme="4"/>
      </left>
      <right style="thin">
        <color theme="2"/>
      </right>
      <top/>
      <bottom/>
      <diagonal/>
    </border>
    <border>
      <left style="thin">
        <color theme="4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4"/>
      </bottom>
      <diagonal/>
    </border>
    <border>
      <left/>
      <right/>
      <top style="thick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 style="thin">
        <color theme="4"/>
      </right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4"/>
      </right>
      <top/>
      <bottom style="medium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1">
    <xf numFmtId="0" fontId="0" fillId="0" borderId="0"/>
    <xf numFmtId="0" fontId="1" fillId="0" borderId="1" applyNumberFormat="0" applyFill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5" borderId="2" applyNumberFormat="0" applyAlignment="0" applyProtection="0"/>
    <xf numFmtId="0" fontId="2" fillId="6" borderId="0" applyNumberFormat="0" applyBorder="0" applyAlignment="0" applyProtection="0"/>
    <xf numFmtId="0" fontId="6" fillId="0" borderId="9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Fill="0" applyAlignment="0" applyProtection="0"/>
  </cellStyleXfs>
  <cellXfs count="119">
    <xf numFmtId="0" fontId="0" fillId="0" borderId="0" xfId="0"/>
    <xf numFmtId="0" fontId="1" fillId="0" borderId="1" xfId="1"/>
    <xf numFmtId="0" fontId="4" fillId="3" borderId="0" xfId="3"/>
    <xf numFmtId="0" fontId="3" fillId="2" borderId="0" xfId="2"/>
    <xf numFmtId="0" fontId="5" fillId="4" borderId="0" xfId="4"/>
    <xf numFmtId="0" fontId="0" fillId="0" borderId="0" xfId="0" applyAlignment="1"/>
    <xf numFmtId="0" fontId="2" fillId="6" borderId="0" xfId="6"/>
    <xf numFmtId="0" fontId="0" fillId="0" borderId="4" xfId="0" applyBorder="1"/>
    <xf numFmtId="0" fontId="4" fillId="3" borderId="0" xfId="3" applyAlignment="1"/>
    <xf numFmtId="0" fontId="0" fillId="0" borderId="4" xfId="0" applyFont="1" applyBorder="1"/>
    <xf numFmtId="0" fontId="1" fillId="0" borderId="3" xfId="1" applyFont="1" applyBorder="1"/>
    <xf numFmtId="0" fontId="3" fillId="2" borderId="0" xfId="2" applyAlignment="1"/>
    <xf numFmtId="0" fontId="5" fillId="4" borderId="0" xfId="4" applyAlignment="1"/>
    <xf numFmtId="0" fontId="1" fillId="0" borderId="10" xfId="1" applyBorder="1"/>
    <xf numFmtId="0" fontId="2" fillId="6" borderId="0" xfId="6" applyAlignment="1"/>
    <xf numFmtId="0" fontId="15" fillId="0" borderId="12" xfId="0" applyFont="1" applyBorder="1"/>
    <xf numFmtId="0" fontId="10" fillId="8" borderId="0" xfId="0" applyFont="1" applyFill="1" applyAlignment="1">
      <alignment wrapText="1"/>
    </xf>
    <xf numFmtId="0" fontId="17" fillId="0" borderId="12" xfId="0" applyFont="1" applyBorder="1"/>
    <xf numFmtId="0" fontId="12" fillId="0" borderId="6" xfId="7" applyFont="1" applyBorder="1"/>
    <xf numFmtId="0" fontId="13" fillId="0" borderId="6" xfId="7" applyFont="1" applyBorder="1"/>
    <xf numFmtId="0" fontId="20" fillId="0" borderId="0" xfId="0" applyFont="1"/>
    <xf numFmtId="0" fontId="7" fillId="0" borderId="14" xfId="7" applyFont="1" applyBorder="1"/>
    <xf numFmtId="0" fontId="7" fillId="0" borderId="15" xfId="7" applyFont="1" applyBorder="1"/>
    <xf numFmtId="0" fontId="0" fillId="10" borderId="0" xfId="0" applyFill="1"/>
    <xf numFmtId="0" fontId="2" fillId="6" borderId="5" xfId="6" applyBorder="1"/>
    <xf numFmtId="0" fontId="2" fillId="6" borderId="0" xfId="6" applyBorder="1"/>
    <xf numFmtId="0" fontId="2" fillId="6" borderId="0" xfId="6" applyAlignment="1">
      <alignment wrapText="1"/>
    </xf>
    <xf numFmtId="0" fontId="2" fillId="6" borderId="0" xfId="6" applyAlignment="1">
      <alignment horizontal="left" indent="1"/>
    </xf>
    <xf numFmtId="0" fontId="0" fillId="0" borderId="4" xfId="0" applyFont="1" applyBorder="1" applyAlignment="1">
      <alignment horizontal="left" indent="1"/>
    </xf>
    <xf numFmtId="0" fontId="2" fillId="6" borderId="0" xfId="6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4" fillId="7" borderId="8" xfId="7" applyFont="1" applyFill="1" applyBorder="1" applyAlignment="1">
      <alignment horizontal="center" vertical="center"/>
    </xf>
    <xf numFmtId="0" fontId="15" fillId="6" borderId="0" xfId="6" applyFont="1" applyAlignment="1">
      <alignment vertical="center" wrapText="1"/>
    </xf>
    <xf numFmtId="0" fontId="23" fillId="11" borderId="19" xfId="1" applyFont="1" applyFill="1" applyBorder="1" applyAlignment="1">
      <alignment vertical="center" wrapText="1"/>
    </xf>
    <xf numFmtId="0" fontId="12" fillId="0" borderId="16" xfId="7" applyFont="1" applyBorder="1" applyAlignment="1">
      <alignment vertical="center" wrapText="1"/>
    </xf>
    <xf numFmtId="0" fontId="21" fillId="11" borderId="7" xfId="7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" fillId="6" borderId="8" xfId="6" applyBorder="1"/>
    <xf numFmtId="0" fontId="8" fillId="11" borderId="20" xfId="0" applyFont="1" applyFill="1" applyBorder="1" applyAlignment="1">
      <alignment horizontal="center" vertical="center"/>
    </xf>
    <xf numFmtId="0" fontId="2" fillId="0" borderId="21" xfId="6" applyFill="1" applyBorder="1" applyAlignment="1">
      <alignment wrapText="1"/>
    </xf>
    <xf numFmtId="0" fontId="15" fillId="0" borderId="21" xfId="6" applyFont="1" applyFill="1" applyBorder="1" applyAlignment="1">
      <alignment vertical="center" wrapText="1"/>
    </xf>
    <xf numFmtId="0" fontId="2" fillId="0" borderId="0" xfId="6" applyFill="1" applyAlignment="1">
      <alignment horizontal="center" vertical="center"/>
    </xf>
    <xf numFmtId="0" fontId="2" fillId="0" borderId="0" xfId="6" applyFill="1" applyAlignment="1">
      <alignment wrapText="1"/>
    </xf>
    <xf numFmtId="0" fontId="15" fillId="0" borderId="0" xfId="6" applyFont="1" applyFill="1" applyAlignment="1">
      <alignment vertical="center" wrapText="1"/>
    </xf>
    <xf numFmtId="0" fontId="2" fillId="0" borderId="0" xfId="6" applyFill="1"/>
    <xf numFmtId="0" fontId="2" fillId="0" borderId="0" xfId="6" applyFill="1" applyBorder="1"/>
    <xf numFmtId="0" fontId="2" fillId="0" borderId="17" xfId="6" applyFill="1" applyBorder="1"/>
    <xf numFmtId="0" fontId="2" fillId="0" borderId="0" xfId="6" applyFill="1" applyAlignment="1">
      <alignment horizontal="left" indent="1"/>
    </xf>
    <xf numFmtId="0" fontId="22" fillId="11" borderId="18" xfId="1" applyFont="1" applyFill="1" applyBorder="1" applyAlignment="1">
      <alignment wrapText="1"/>
    </xf>
    <xf numFmtId="0" fontId="2" fillId="0" borderId="0" xfId="6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7" fillId="0" borderId="28" xfId="7" applyFont="1" applyBorder="1" applyAlignment="1">
      <alignment horizontal="center" vertical="center"/>
    </xf>
    <xf numFmtId="0" fontId="24" fillId="0" borderId="30" xfId="7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0" fillId="0" borderId="33" xfId="0" applyBorder="1" applyAlignment="1">
      <alignment horizontal="left" vertical="top" wrapText="1" indent="1"/>
    </xf>
    <xf numFmtId="0" fontId="24" fillId="0" borderId="32" xfId="7" applyFont="1" applyBorder="1" applyAlignment="1">
      <alignment vertical="center" wrapText="1"/>
    </xf>
    <xf numFmtId="0" fontId="26" fillId="0" borderId="31" xfId="7" applyFont="1" applyBorder="1" applyAlignment="1">
      <alignment wrapText="1"/>
    </xf>
    <xf numFmtId="0" fontId="26" fillId="0" borderId="29" xfId="7" applyFont="1" applyBorder="1" applyAlignment="1">
      <alignment wrapText="1"/>
    </xf>
    <xf numFmtId="0" fontId="15" fillId="5" borderId="34" xfId="5" applyFont="1" applyBorder="1" applyAlignment="1">
      <alignment vertical="center" wrapText="1"/>
    </xf>
    <xf numFmtId="0" fontId="15" fillId="5" borderId="35" xfId="5" applyFont="1" applyBorder="1" applyAlignment="1">
      <alignment vertical="center" wrapText="1"/>
    </xf>
    <xf numFmtId="0" fontId="15" fillId="5" borderId="0" xfId="5" applyFont="1" applyBorder="1" applyAlignment="1">
      <alignment vertical="center" wrapText="1"/>
    </xf>
    <xf numFmtId="0" fontId="15" fillId="5" borderId="36" xfId="5" applyFont="1" applyBorder="1" applyAlignment="1">
      <alignment vertical="center" wrapText="1"/>
    </xf>
    <xf numFmtId="0" fontId="15" fillId="5" borderId="37" xfId="5" applyFont="1" applyBorder="1" applyAlignment="1">
      <alignment vertical="center" wrapText="1"/>
    </xf>
    <xf numFmtId="0" fontId="15" fillId="5" borderId="38" xfId="5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4" fillId="0" borderId="41" xfId="7" applyFont="1" applyBorder="1" applyAlignment="1">
      <alignment vertical="center" wrapText="1"/>
    </xf>
    <xf numFmtId="0" fontId="26" fillId="0" borderId="42" xfId="7" applyFont="1" applyBorder="1" applyAlignment="1">
      <alignment wrapText="1"/>
    </xf>
    <xf numFmtId="0" fontId="0" fillId="0" borderId="43" xfId="0" applyBorder="1" applyAlignment="1">
      <alignment horizontal="left" vertical="top" wrapText="1" indent="1"/>
    </xf>
    <xf numFmtId="0" fontId="0" fillId="0" borderId="4" xfId="0" applyBorder="1" applyAlignment="1">
      <alignment horizontal="left" vertical="top" wrapText="1" indent="1"/>
    </xf>
    <xf numFmtId="0" fontId="0" fillId="0" borderId="44" xfId="0" applyFont="1" applyBorder="1" applyAlignment="1">
      <alignment horizontal="left" vertical="top" wrapText="1" indent="1"/>
    </xf>
    <xf numFmtId="0" fontId="0" fillId="0" borderId="45" xfId="0" applyFont="1" applyBorder="1" applyAlignment="1">
      <alignment horizontal="left" vertical="top" wrapText="1" indent="1"/>
    </xf>
    <xf numFmtId="0" fontId="0" fillId="0" borderId="46" xfId="0" applyBorder="1" applyAlignment="1">
      <alignment horizontal="left" vertical="top" wrapText="1" indent="1"/>
    </xf>
    <xf numFmtId="0" fontId="26" fillId="0" borderId="14" xfId="7" applyFont="1" applyBorder="1" applyAlignment="1">
      <alignment wrapText="1"/>
    </xf>
    <xf numFmtId="0" fontId="0" fillId="0" borderId="47" xfId="0" applyBorder="1" applyAlignment="1">
      <alignment horizontal="left" vertical="top" wrapText="1" indent="1"/>
    </xf>
    <xf numFmtId="0" fontId="0" fillId="0" borderId="44" xfId="0" applyBorder="1" applyAlignment="1">
      <alignment horizontal="left" vertical="top" wrapText="1" indent="1"/>
    </xf>
    <xf numFmtId="0" fontId="15" fillId="5" borderId="49" xfId="5" applyFont="1" applyBorder="1" applyAlignment="1">
      <alignment vertical="center" wrapText="1"/>
    </xf>
    <xf numFmtId="0" fontId="12" fillId="0" borderId="50" xfId="7" applyFont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25" fillId="11" borderId="6" xfId="7" applyFont="1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0" fontId="7" fillId="0" borderId="28" xfId="7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48" xfId="0" applyFont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 vertical="center"/>
    </xf>
    <xf numFmtId="0" fontId="2" fillId="0" borderId="51" xfId="6" applyFill="1" applyBorder="1"/>
    <xf numFmtId="0" fontId="8" fillId="0" borderId="5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" fillId="0" borderId="53" xfId="6" applyFill="1" applyBorder="1"/>
    <xf numFmtId="0" fontId="2" fillId="0" borderId="54" xfId="6" applyFill="1" applyBorder="1"/>
    <xf numFmtId="0" fontId="8" fillId="0" borderId="52" xfId="0" applyFont="1" applyBorder="1" applyAlignment="1" applyProtection="1">
      <alignment horizontal="center" vertical="center"/>
    </xf>
    <xf numFmtId="0" fontId="2" fillId="6" borderId="51" xfId="6" applyBorder="1"/>
    <xf numFmtId="0" fontId="2" fillId="6" borderId="53" xfId="6" applyBorder="1"/>
    <xf numFmtId="0" fontId="2" fillId="6" borderId="54" xfId="6" applyBorder="1"/>
    <xf numFmtId="0" fontId="2" fillId="6" borderId="0" xfId="6" applyAlignment="1">
      <alignment vertical="center" wrapText="1"/>
    </xf>
    <xf numFmtId="0" fontId="2" fillId="6" borderId="0" xfId="6" applyBorder="1" applyAlignment="1">
      <alignment wrapText="1"/>
    </xf>
    <xf numFmtId="0" fontId="8" fillId="0" borderId="55" xfId="0" applyFont="1" applyBorder="1" applyAlignment="1">
      <alignment horizontal="center" vertical="center"/>
    </xf>
    <xf numFmtId="0" fontId="8" fillId="0" borderId="55" xfId="0" applyFont="1" applyBorder="1" applyAlignment="1" applyProtection="1">
      <alignment horizontal="center" vertical="center"/>
    </xf>
    <xf numFmtId="0" fontId="23" fillId="8" borderId="0" xfId="0" applyFont="1" applyFill="1" applyAlignment="1">
      <alignment wrapText="1"/>
    </xf>
    <xf numFmtId="0" fontId="0" fillId="9" borderId="0" xfId="0" applyFill="1"/>
    <xf numFmtId="0" fontId="15" fillId="12" borderId="56" xfId="0" applyFont="1" applyFill="1" applyBorder="1" applyAlignment="1">
      <alignment wrapText="1"/>
    </xf>
    <xf numFmtId="0" fontId="15" fillId="12" borderId="56" xfId="0" quotePrefix="1" applyFont="1" applyFill="1" applyBorder="1" applyAlignment="1">
      <alignment wrapText="1"/>
    </xf>
    <xf numFmtId="0" fontId="15" fillId="0" borderId="56" xfId="0" applyFont="1" applyFill="1" applyBorder="1" applyAlignment="1">
      <alignment wrapText="1"/>
    </xf>
    <xf numFmtId="0" fontId="0" fillId="10" borderId="0" xfId="0" applyFill="1" applyAlignment="1">
      <alignment wrapText="1"/>
    </xf>
    <xf numFmtId="0" fontId="0" fillId="9" borderId="0" xfId="0" applyFill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/>
    </xf>
    <xf numFmtId="0" fontId="0" fillId="0" borderId="0" xfId="0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8" fillId="0" borderId="25" xfId="10" applyFont="1" applyBorder="1" applyAlignment="1">
      <alignment horizontal="left" wrapText="1" shrinkToFit="1"/>
    </xf>
    <xf numFmtId="0" fontId="18" fillId="0" borderId="26" xfId="10" applyFont="1" applyBorder="1" applyAlignment="1">
      <alignment horizontal="left" wrapText="1" shrinkToFit="1"/>
    </xf>
    <xf numFmtId="0" fontId="18" fillId="0" borderId="27" xfId="10" applyFont="1" applyBorder="1" applyAlignment="1">
      <alignment horizontal="left" wrapText="1" shrinkToFit="1"/>
    </xf>
    <xf numFmtId="0" fontId="19" fillId="0" borderId="22" xfId="8" applyFont="1" applyBorder="1" applyAlignment="1">
      <alignment horizontal="left" wrapText="1"/>
    </xf>
    <xf numFmtId="0" fontId="19" fillId="0" borderId="23" xfId="8" applyFont="1" applyBorder="1" applyAlignment="1">
      <alignment horizontal="left" wrapText="1"/>
    </xf>
    <xf numFmtId="0" fontId="19" fillId="0" borderId="24" xfId="8" applyFont="1" applyBorder="1" applyAlignment="1">
      <alignment horizontal="left" wrapText="1"/>
    </xf>
    <xf numFmtId="0" fontId="18" fillId="0" borderId="22" xfId="10" applyFont="1" applyBorder="1" applyAlignment="1">
      <alignment horizontal="left" wrapText="1" shrinkToFit="1"/>
    </xf>
    <xf numFmtId="0" fontId="18" fillId="0" borderId="23" xfId="10" applyFont="1" applyBorder="1" applyAlignment="1">
      <alignment horizontal="left" wrapText="1" shrinkToFit="1"/>
    </xf>
    <xf numFmtId="0" fontId="18" fillId="0" borderId="24" xfId="10" applyFont="1" applyBorder="1" applyAlignment="1">
      <alignment horizontal="left" wrapText="1" shrinkToFit="1"/>
    </xf>
  </cellXfs>
  <cellStyles count="11">
    <cellStyle name="20 % - Accent1" xfId="5" builtinId="30" customBuiltin="1"/>
    <cellStyle name="20 % - Accent3" xfId="6" builtinId="38"/>
    <cellStyle name="description des champs" xfId="10"/>
    <cellStyle name="Entrée" xfId="9" builtinId="20" customBuiltin="1"/>
    <cellStyle name="Insatisfaisant" xfId="3" builtinId="27"/>
    <cellStyle name="Neutre" xfId="4" builtinId="28"/>
    <cellStyle name="Normal" xfId="0" builtinId="0"/>
    <cellStyle name="Satisfaisant" xfId="2" builtinId="26"/>
    <cellStyle name="Titre" xfId="8" builtinId="15" customBuiltin="1"/>
    <cellStyle name="Titre 1" xfId="1" builtinId="16"/>
    <cellStyle name="Titre 2" xfId="7" builtinId="17"/>
  </cellStyles>
  <dxfs count="0"/>
  <tableStyles count="0" defaultTableStyle="TableStyleMedium2" defaultPivotStyle="PivotStyleLight16"/>
  <colors>
    <mruColors>
      <color rgb="FFFF5050"/>
      <color rgb="FFFF7C80"/>
      <color rgb="FFE3FC88"/>
      <color rgb="FFB0F7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Outil</a:t>
            </a:r>
            <a:r>
              <a:rPr lang="fr-CA" baseline="0"/>
              <a:t> d'aide à la priorisation de la diffusion des jeux de données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'Tableau de bord'!$A$10</c:f>
              <c:strCache>
                <c:ptCount val="1"/>
                <c:pt idx="0">
                  <c:v>F-A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'Tableau de bord'!$A$11</c:f>
              <c:strCache>
                <c:ptCount val="1"/>
                <c:pt idx="0">
                  <c:v>F-B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'Tableau de bord'!$A$12</c:f>
              <c:strCache>
                <c:ptCount val="1"/>
                <c:pt idx="0">
                  <c:v>F-C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'Tableau de bord'!$A$13</c:f>
              <c:strCache>
                <c:ptCount val="1"/>
                <c:pt idx="0">
                  <c:v>F-D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'Tableau de bord'!$A$14</c:f>
              <c:strCache>
                <c:ptCount val="1"/>
                <c:pt idx="0">
                  <c:v>F-E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'Tableau de bord'!$A$15</c:f>
              <c:strCache>
                <c:ptCount val="1"/>
                <c:pt idx="0">
                  <c:v>F-F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'Tableau de bord'!$A$16</c:f>
              <c:strCache>
                <c:ptCount val="1"/>
                <c:pt idx="0">
                  <c:v>F-G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'Tableau de bord'!$A$17</c:f>
              <c:strCache>
                <c:ptCount val="1"/>
                <c:pt idx="0">
                  <c:v>F-H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'Tableau de bord'!$A$18</c:f>
              <c:strCache>
                <c:ptCount val="1"/>
                <c:pt idx="0">
                  <c:v>F-I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'Tableau de bord'!$A$19</c:f>
              <c:strCache>
                <c:ptCount val="1"/>
                <c:pt idx="0">
                  <c:v>F-J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bord'!$C$19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'Tableau de bord'!$A$20</c:f>
              <c:strCache>
                <c:ptCount val="1"/>
                <c:pt idx="0">
                  <c:v>F-K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'Tableau de bord'!$A$21</c:f>
              <c:strCache>
                <c:ptCount val="1"/>
                <c:pt idx="0">
                  <c:v>F-L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'Tableau de bord'!$A$22</c:f>
              <c:strCache>
                <c:ptCount val="1"/>
                <c:pt idx="0">
                  <c:v>F-M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'Tableau de bord'!$A$23</c:f>
              <c:strCache>
                <c:ptCount val="1"/>
                <c:pt idx="0">
                  <c:v>F-N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'Tableau de bord'!$A$24</c:f>
              <c:strCache>
                <c:ptCount val="1"/>
                <c:pt idx="0">
                  <c:v>F-O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'Tableau de bord'!$A$25</c:f>
              <c:strCache>
                <c:ptCount val="1"/>
                <c:pt idx="0">
                  <c:v>F-P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'Tableau de bord'!$A$26</c:f>
              <c:strCache>
                <c:ptCount val="1"/>
                <c:pt idx="0">
                  <c:v>F-Q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bord'!$C$26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'Tableau de bord'!$A$27</c:f>
              <c:strCache>
                <c:ptCount val="1"/>
                <c:pt idx="0">
                  <c:v>F-R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bord'!$C$27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'Tableau de bord'!$A$28</c:f>
              <c:strCache>
                <c:ptCount val="1"/>
                <c:pt idx="0">
                  <c:v>F-S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bord'!$C$28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'Tableau de bord'!$A$29</c:f>
              <c:strCache>
                <c:ptCount val="1"/>
                <c:pt idx="0">
                  <c:v>F-T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bord'!$D$29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bord'!$C$29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'Tableau de bord'!$A$30</c:f>
              <c:strCache>
                <c:ptCount val="1"/>
                <c:pt idx="0">
                  <c:v>F-U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bord'!$D$30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bord'!$C$30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'Tableau de bord'!$A$31</c:f>
              <c:strCache>
                <c:ptCount val="1"/>
                <c:pt idx="0">
                  <c:v>F-V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bord'!$D$31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bord'!$C$31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'Tableau de bord'!$A$32</c:f>
              <c:strCache>
                <c:ptCount val="1"/>
                <c:pt idx="0">
                  <c:v>F-W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bord'!$D$32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bord'!$C$32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'Tableau de bord'!$A$33</c:f>
              <c:strCache>
                <c:ptCount val="1"/>
                <c:pt idx="0">
                  <c:v>F-X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bord'!$D$33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bord'!$C$33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'Tableau de bord'!$A$34</c:f>
              <c:strCache>
                <c:ptCount val="1"/>
                <c:pt idx="0">
                  <c:v>F-Y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bord'!$D$34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bord'!$C$34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'Tableau de bord'!$A$35</c:f>
              <c:strCache>
                <c:ptCount val="1"/>
                <c:pt idx="0">
                  <c:v>F-Z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'Tableau de bord'!$D$35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xVal>
          <c:yVal>
            <c:numRef>
              <c:f>'Tableau de bord'!$C$35</c:f>
              <c:numCache>
                <c:formatCode>General</c:formatCode>
                <c:ptCount val="1"/>
                <c:pt idx="0">
                  <c:v>#N/A</c:v>
                </c:pt>
              </c:numCache>
            </c:numRef>
          </c:y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85102640"/>
        <c:axId val="185103032"/>
      </c:scatterChart>
      <c:valAx>
        <c:axId val="185102640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 sz="1200"/>
                  <a:t>B- Simplicité de diffusion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103032"/>
        <c:crosses val="autoZero"/>
        <c:crossBetween val="midCat"/>
      </c:valAx>
      <c:valAx>
        <c:axId val="1851030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 sz="1200"/>
                  <a:t>A- Valeur du jeu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5102640"/>
        <c:crosses val="autoZero"/>
        <c:crossBetween val="midCat"/>
      </c:valAx>
      <c:spPr>
        <a:gradFill flip="none" rotWithShape="1">
          <a:gsLst>
            <a:gs pos="0">
              <a:srgbClr val="FF7C80"/>
            </a:gs>
            <a:gs pos="27000">
              <a:schemeClr val="accent4">
                <a:lumMod val="20000"/>
                <a:lumOff val="80000"/>
              </a:schemeClr>
            </a:gs>
            <a:gs pos="38000">
              <a:schemeClr val="accent4">
                <a:lumMod val="20000"/>
                <a:lumOff val="80000"/>
              </a:schemeClr>
            </a:gs>
            <a:gs pos="97000">
              <a:schemeClr val="accent6">
                <a:lumMod val="60000"/>
                <a:lumOff val="40000"/>
              </a:schemeClr>
            </a:gs>
          </a:gsLst>
          <a:lin ang="18900000" scaled="1"/>
          <a:tileRect/>
        </a:gradFill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</xdr:row>
      <xdr:rowOff>28575</xdr:rowOff>
    </xdr:from>
    <xdr:to>
      <xdr:col>2</xdr:col>
      <xdr:colOff>171451</xdr:colOff>
      <xdr:row>3</xdr:row>
      <xdr:rowOff>152203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209550"/>
          <a:ext cx="1676400" cy="485578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4</xdr:row>
      <xdr:rowOff>47624</xdr:rowOff>
    </xdr:from>
    <xdr:to>
      <xdr:col>6</xdr:col>
      <xdr:colOff>790575</xdr:colOff>
      <xdr:row>41</xdr:row>
      <xdr:rowOff>123825</xdr:rowOff>
    </xdr:to>
    <xdr:sp macro="" textlink="">
      <xdr:nvSpPr>
        <xdr:cNvPr id="3" name="ZoneTexte 2"/>
        <xdr:cNvSpPr txBox="1"/>
      </xdr:nvSpPr>
      <xdr:spPr>
        <a:xfrm>
          <a:off x="28575" y="771524"/>
          <a:ext cx="5791200" cy="67722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A" sz="1400" b="1"/>
            <a:t>Introduction</a:t>
          </a:r>
        </a:p>
        <a:p>
          <a:r>
            <a:rPr lang="fr-CA" sz="1400">
              <a:solidFill>
                <a:sysClr val="windowText" lastClr="000000"/>
              </a:solidFill>
            </a:rPr>
            <a:t>L'</a:t>
          </a:r>
          <a:r>
            <a:rPr lang="fr-CA" sz="1400" b="0" i="1">
              <a:solidFill>
                <a:schemeClr val="accent5"/>
              </a:solidFill>
            </a:rPr>
            <a:t>Outil de priorisation des données ouvertes</a:t>
          </a:r>
          <a:r>
            <a:rPr lang="fr-CA" sz="1400" b="0" i="1" baseline="0">
              <a:solidFill>
                <a:schemeClr val="accent5"/>
              </a:solidFill>
            </a:rPr>
            <a:t> </a:t>
          </a:r>
          <a:r>
            <a:rPr lang="fr-CA" sz="1400" baseline="0">
              <a:solidFill>
                <a:sysClr val="windowText" lastClr="000000"/>
              </a:solidFill>
            </a:rPr>
            <a:t>est </a:t>
          </a:r>
          <a:r>
            <a:rPr lang="fr-CA" sz="1400" baseline="0"/>
            <a:t>un document complémentaire au </a:t>
          </a:r>
          <a:r>
            <a:rPr lang="fr-CA" sz="1400" i="1" baseline="0"/>
            <a:t>Guide de priorisation et de diffusion des données ouvertes</a:t>
          </a:r>
          <a:r>
            <a:rPr lang="fr-CA" sz="1400" baseline="0"/>
            <a:t>.</a:t>
          </a:r>
        </a:p>
        <a:p>
          <a:endParaRPr lang="fr-CA" sz="1400" baseline="0"/>
        </a:p>
        <a:p>
          <a:r>
            <a:rPr lang="fr-CA" sz="1400" baseline="0"/>
            <a:t>Il accompagne le répondant en gouvernement ouvert dans l’étape de priorisation et permet de déterminer les jeux qui feront partie du calendrier de diffusion.</a:t>
          </a:r>
        </a:p>
        <a:p>
          <a:endParaRPr lang="fr-CA" sz="1400" baseline="0"/>
        </a:p>
        <a:p>
          <a:r>
            <a:rPr lang="fr-CA" sz="1400" b="1" baseline="0"/>
            <a:t>Utilisation du formulaire</a:t>
          </a:r>
        </a:p>
        <a:p>
          <a:r>
            <a:rPr lang="fr-CA" sz="1400" baseline="0"/>
            <a:t>Le formulaire contient 26 fiches numérotées de A à Z, qui sont intégrées dans les feuilles d'Excel.</a:t>
          </a:r>
        </a:p>
        <a:p>
          <a:endParaRPr lang="fr-CA" sz="1400" baseline="0"/>
        </a:p>
        <a:p>
          <a:r>
            <a:rPr lang="fr-CA" sz="1400" baseline="0"/>
            <a:t>Chaque fiche comporte les champs Titre, Description et Description des principaux champs, ainsi que seize critères. Ceux-ci sont remplis à l'aide de menus déroulants. Aucune saisie manuelle n'est requise. Il est obligatoire de répondre à tous les critères d'une fiche afin d'obtenir un pointage. Celui-ci sera automatiquement rapporté dans un tableau de bord. </a:t>
          </a:r>
        </a:p>
        <a:p>
          <a:endParaRPr lang="fr-CA" sz="1400" baseline="0"/>
        </a:p>
        <a:p>
          <a:r>
            <a:rPr lang="fr-CA" sz="1400" baseline="0"/>
            <a:t>Le tableau de bord, accessible dans les feuilles Excel, permet d'obtenir une vue d'ensemble sur les jeux de données potentiels de votre organisme. Il est possible de l'imprimer.</a:t>
          </a:r>
        </a:p>
        <a:p>
          <a:endParaRPr lang="fr-CA" sz="1400" baseline="0"/>
        </a:p>
        <a:p>
          <a:r>
            <a:rPr lang="fr-CA" sz="1400" baseline="0"/>
            <a:t>Une fois le tableau de bord complété, vous pouvez construire votre calendrier de diffusion</a:t>
          </a:r>
        </a:p>
        <a:p>
          <a:endParaRPr lang="fr-CA" sz="1400" baseline="0"/>
        </a:p>
        <a:p>
          <a:r>
            <a:rPr lang="fr-CA" sz="1400" b="1" baseline="0"/>
            <a:t>Informations complémentaires</a:t>
          </a:r>
        </a:p>
        <a:p>
          <a:r>
            <a:rPr lang="fr-CA" sz="1400" baseline="0"/>
            <a:t>Le formulaire est conçu pour Microsoft Office Excel 2013. La dernière version à jour est accessible à l'adresse suivante : </a:t>
          </a:r>
          <a:r>
            <a:rPr lang="fr-CA" sz="1200" u="sng" baseline="0">
              <a:solidFill>
                <a:schemeClr val="accent1">
                  <a:lumMod val="50000"/>
                </a:schemeClr>
              </a:solidFill>
            </a:rPr>
            <a:t>https://www.tresor.gouv.qc.ca/ressources-informationnelles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35200</xdr:colOff>
      <xdr:row>35</xdr:row>
      <xdr:rowOff>16565</xdr:rowOff>
    </xdr:from>
    <xdr:to>
      <xdr:col>3</xdr:col>
      <xdr:colOff>1789042</xdr:colOff>
      <xdr:row>56</xdr:row>
      <xdr:rowOff>107673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914400</xdr:colOff>
      <xdr:row>5</xdr:row>
      <xdr:rowOff>9525</xdr:rowOff>
    </xdr:from>
    <xdr:to>
      <xdr:col>2</xdr:col>
      <xdr:colOff>1219200</xdr:colOff>
      <xdr:row>6</xdr:row>
      <xdr:rowOff>161925</xdr:rowOff>
    </xdr:to>
    <xdr:sp macro="" textlink="">
      <xdr:nvSpPr>
        <xdr:cNvPr id="3" name="ZoneTexte 2"/>
        <xdr:cNvSpPr txBox="1"/>
      </xdr:nvSpPr>
      <xdr:spPr>
        <a:xfrm>
          <a:off x="1476375" y="990600"/>
          <a:ext cx="2971800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800" b="1" i="1">
              <a:solidFill>
                <a:schemeClr val="bg2">
                  <a:lumMod val="50000"/>
                </a:schemeClr>
              </a:solidFill>
            </a:rPr>
            <a:t>Tableau</a:t>
          </a:r>
          <a:r>
            <a:rPr lang="fr-CA" sz="1800" b="1" i="1" baseline="0">
              <a:solidFill>
                <a:schemeClr val="bg2">
                  <a:lumMod val="50000"/>
                </a:schemeClr>
              </a:solidFill>
            </a:rPr>
            <a:t> </a:t>
          </a:r>
          <a:r>
            <a:rPr lang="fr-CA" sz="1200" b="1" i="1" baseline="0">
              <a:solidFill>
                <a:schemeClr val="bg2">
                  <a:lumMod val="50000"/>
                </a:schemeClr>
              </a:solidFill>
            </a:rPr>
            <a:t>de</a:t>
          </a:r>
          <a:r>
            <a:rPr lang="fr-CA" sz="1800" b="1" i="1" baseline="0">
              <a:solidFill>
                <a:schemeClr val="bg2">
                  <a:lumMod val="50000"/>
                </a:schemeClr>
              </a:solidFill>
            </a:rPr>
            <a:t> bord</a:t>
          </a:r>
          <a:endParaRPr lang="fr-CA" sz="1800" b="1" i="1">
            <a:solidFill>
              <a:schemeClr val="bg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sqref="A1:G40"/>
    </sheetView>
  </sheetViews>
  <sheetFormatPr baseColWidth="10" defaultColWidth="11" defaultRowHeight="14.25" x14ac:dyDescent="0.2"/>
  <cols>
    <col min="1" max="16384" width="11" style="23"/>
  </cols>
  <sheetData>
    <row r="1" spans="1:7" x14ac:dyDescent="0.2">
      <c r="A1" s="104"/>
      <c r="B1" s="104"/>
      <c r="C1" s="104"/>
      <c r="D1" s="104"/>
      <c r="E1" s="104"/>
      <c r="F1" s="104"/>
      <c r="G1" s="104"/>
    </row>
    <row r="2" spans="1:7" x14ac:dyDescent="0.2">
      <c r="A2" s="104"/>
      <c r="B2" s="104"/>
      <c r="C2" s="104"/>
      <c r="D2" s="104"/>
      <c r="E2" s="104"/>
      <c r="F2" s="104"/>
      <c r="G2" s="104"/>
    </row>
    <row r="3" spans="1:7" x14ac:dyDescent="0.2">
      <c r="A3" s="104"/>
      <c r="B3" s="104"/>
      <c r="C3" s="104"/>
      <c r="D3" s="104"/>
      <c r="E3" s="104"/>
      <c r="F3" s="104"/>
      <c r="G3" s="104"/>
    </row>
    <row r="4" spans="1:7" x14ac:dyDescent="0.2">
      <c r="A4" s="104"/>
      <c r="B4" s="104"/>
      <c r="C4" s="104"/>
      <c r="D4" s="104"/>
      <c r="E4" s="104"/>
      <c r="F4" s="104"/>
      <c r="G4" s="104"/>
    </row>
    <row r="5" spans="1:7" x14ac:dyDescent="0.2">
      <c r="A5" s="104"/>
      <c r="B5" s="104"/>
      <c r="C5" s="104"/>
      <c r="D5" s="104"/>
      <c r="E5" s="104"/>
      <c r="F5" s="104"/>
      <c r="G5" s="104"/>
    </row>
    <row r="6" spans="1:7" x14ac:dyDescent="0.2">
      <c r="A6" s="104"/>
      <c r="B6" s="104"/>
      <c r="C6" s="104"/>
      <c r="D6" s="104"/>
      <c r="E6" s="104"/>
      <c r="F6" s="104"/>
      <c r="G6" s="104"/>
    </row>
    <row r="7" spans="1:7" x14ac:dyDescent="0.2">
      <c r="A7" s="104"/>
      <c r="B7" s="104"/>
      <c r="C7" s="104"/>
      <c r="D7" s="104"/>
      <c r="E7" s="104"/>
      <c r="F7" s="104"/>
      <c r="G7" s="104"/>
    </row>
    <row r="8" spans="1:7" x14ac:dyDescent="0.2">
      <c r="A8" s="104"/>
      <c r="B8" s="104"/>
      <c r="C8" s="104"/>
      <c r="D8" s="104"/>
      <c r="E8" s="104"/>
      <c r="F8" s="104"/>
      <c r="G8" s="104"/>
    </row>
    <row r="9" spans="1:7" x14ac:dyDescent="0.2">
      <c r="A9" s="104"/>
      <c r="B9" s="104"/>
      <c r="C9" s="104"/>
      <c r="D9" s="104"/>
      <c r="E9" s="104"/>
      <c r="F9" s="104"/>
      <c r="G9" s="104"/>
    </row>
    <row r="10" spans="1:7" x14ac:dyDescent="0.2">
      <c r="A10" s="104"/>
      <c r="B10" s="104"/>
      <c r="C10" s="104"/>
      <c r="D10" s="104"/>
      <c r="E10" s="104"/>
      <c r="F10" s="104"/>
      <c r="G10" s="104"/>
    </row>
    <row r="11" spans="1:7" x14ac:dyDescent="0.2">
      <c r="A11" s="104"/>
      <c r="B11" s="104"/>
      <c r="C11" s="104"/>
      <c r="D11" s="104"/>
      <c r="E11" s="104"/>
      <c r="F11" s="104"/>
      <c r="G11" s="104"/>
    </row>
    <row r="12" spans="1:7" x14ac:dyDescent="0.2">
      <c r="A12" s="104"/>
      <c r="B12" s="104"/>
      <c r="C12" s="104"/>
      <c r="D12" s="104"/>
      <c r="E12" s="104"/>
      <c r="F12" s="104"/>
      <c r="G12" s="104"/>
    </row>
    <row r="13" spans="1:7" x14ac:dyDescent="0.2">
      <c r="A13" s="104"/>
      <c r="B13" s="104"/>
      <c r="C13" s="104"/>
      <c r="D13" s="104"/>
      <c r="E13" s="104"/>
      <c r="F13" s="104"/>
      <c r="G13" s="104"/>
    </row>
    <row r="14" spans="1:7" x14ac:dyDescent="0.2">
      <c r="A14" s="104"/>
      <c r="B14" s="104"/>
      <c r="C14" s="104"/>
      <c r="D14" s="104"/>
      <c r="E14" s="104"/>
      <c r="F14" s="104"/>
      <c r="G14" s="104"/>
    </row>
    <row r="15" spans="1:7" x14ac:dyDescent="0.2">
      <c r="A15" s="104"/>
      <c r="B15" s="104"/>
      <c r="C15" s="104"/>
      <c r="D15" s="104"/>
      <c r="E15" s="104"/>
      <c r="F15" s="104"/>
      <c r="G15" s="104"/>
    </row>
    <row r="16" spans="1:7" x14ac:dyDescent="0.2">
      <c r="A16" s="104"/>
      <c r="B16" s="104"/>
      <c r="C16" s="104"/>
      <c r="D16" s="104"/>
      <c r="E16" s="104"/>
      <c r="F16" s="104"/>
      <c r="G16" s="104"/>
    </row>
    <row r="17" spans="1:7" x14ac:dyDescent="0.2">
      <c r="A17" s="104"/>
      <c r="B17" s="104"/>
      <c r="C17" s="104"/>
      <c r="D17" s="104"/>
      <c r="E17" s="104"/>
      <c r="F17" s="104"/>
      <c r="G17" s="104"/>
    </row>
    <row r="18" spans="1:7" x14ac:dyDescent="0.2">
      <c r="A18" s="104"/>
      <c r="B18" s="104"/>
      <c r="C18" s="104"/>
      <c r="D18" s="104"/>
      <c r="E18" s="104"/>
      <c r="F18" s="104"/>
      <c r="G18" s="104"/>
    </row>
    <row r="19" spans="1:7" x14ac:dyDescent="0.2">
      <c r="A19" s="104"/>
      <c r="B19" s="104"/>
      <c r="C19" s="104"/>
      <c r="D19" s="104"/>
      <c r="E19" s="104"/>
      <c r="F19" s="104"/>
      <c r="G19" s="104"/>
    </row>
    <row r="20" spans="1:7" x14ac:dyDescent="0.2">
      <c r="A20" s="104"/>
      <c r="B20" s="104"/>
      <c r="C20" s="104"/>
      <c r="D20" s="104"/>
      <c r="E20" s="104"/>
      <c r="F20" s="104"/>
      <c r="G20" s="104"/>
    </row>
    <row r="21" spans="1:7" x14ac:dyDescent="0.2">
      <c r="A21" s="104"/>
      <c r="B21" s="104"/>
      <c r="C21" s="104"/>
      <c r="D21" s="104"/>
      <c r="E21" s="104"/>
      <c r="F21" s="104"/>
      <c r="G21" s="104"/>
    </row>
    <row r="22" spans="1:7" x14ac:dyDescent="0.2">
      <c r="A22" s="104"/>
      <c r="B22" s="104"/>
      <c r="C22" s="104"/>
      <c r="D22" s="104"/>
      <c r="E22" s="104"/>
      <c r="F22" s="104"/>
      <c r="G22" s="104"/>
    </row>
    <row r="23" spans="1:7" x14ac:dyDescent="0.2">
      <c r="A23" s="104"/>
      <c r="B23" s="104"/>
      <c r="C23" s="104"/>
      <c r="D23" s="104"/>
      <c r="E23" s="104"/>
      <c r="F23" s="104"/>
      <c r="G23" s="104"/>
    </row>
    <row r="24" spans="1:7" x14ac:dyDescent="0.2">
      <c r="A24" s="104"/>
      <c r="B24" s="104"/>
      <c r="C24" s="104"/>
      <c r="D24" s="104"/>
      <c r="E24" s="104"/>
      <c r="F24" s="104"/>
      <c r="G24" s="104"/>
    </row>
    <row r="25" spans="1:7" x14ac:dyDescent="0.2">
      <c r="A25" s="104"/>
      <c r="B25" s="104"/>
      <c r="C25" s="104"/>
      <c r="D25" s="104"/>
      <c r="E25" s="104"/>
      <c r="F25" s="104"/>
      <c r="G25" s="104"/>
    </row>
    <row r="26" spans="1:7" x14ac:dyDescent="0.2">
      <c r="A26" s="104"/>
      <c r="B26" s="104"/>
      <c r="C26" s="104"/>
      <c r="D26" s="104"/>
      <c r="E26" s="104"/>
      <c r="F26" s="104"/>
      <c r="G26" s="104"/>
    </row>
    <row r="27" spans="1:7" x14ac:dyDescent="0.2">
      <c r="A27" s="104"/>
      <c r="B27" s="104"/>
      <c r="C27" s="104"/>
      <c r="D27" s="104"/>
      <c r="E27" s="104"/>
      <c r="F27" s="104"/>
      <c r="G27" s="104"/>
    </row>
    <row r="28" spans="1:7" x14ac:dyDescent="0.2">
      <c r="A28" s="104"/>
      <c r="B28" s="104"/>
      <c r="C28" s="104"/>
      <c r="D28" s="104"/>
      <c r="E28" s="104"/>
      <c r="F28" s="104"/>
      <c r="G28" s="104"/>
    </row>
    <row r="29" spans="1:7" x14ac:dyDescent="0.2">
      <c r="A29" s="104"/>
      <c r="B29" s="104"/>
      <c r="C29" s="104"/>
      <c r="D29" s="104"/>
      <c r="E29" s="104"/>
      <c r="F29" s="104"/>
      <c r="G29" s="104"/>
    </row>
    <row r="30" spans="1:7" x14ac:dyDescent="0.2">
      <c r="A30" s="104"/>
      <c r="B30" s="104"/>
      <c r="C30" s="104"/>
      <c r="D30" s="104"/>
      <c r="E30" s="104"/>
      <c r="F30" s="104"/>
      <c r="G30" s="104"/>
    </row>
    <row r="31" spans="1:7" x14ac:dyDescent="0.2">
      <c r="A31" s="104"/>
      <c r="B31" s="104"/>
      <c r="C31" s="104"/>
      <c r="D31" s="104"/>
      <c r="E31" s="104"/>
      <c r="F31" s="104"/>
      <c r="G31" s="104"/>
    </row>
    <row r="32" spans="1:7" x14ac:dyDescent="0.2">
      <c r="A32" s="104"/>
      <c r="B32" s="104"/>
      <c r="C32" s="104"/>
      <c r="D32" s="104"/>
      <c r="E32" s="104"/>
      <c r="F32" s="104"/>
      <c r="G32" s="104"/>
    </row>
    <row r="33" spans="1:7" x14ac:dyDescent="0.2">
      <c r="A33" s="104"/>
      <c r="B33" s="104"/>
      <c r="C33" s="104"/>
      <c r="D33" s="104"/>
      <c r="E33" s="104"/>
      <c r="F33" s="104"/>
      <c r="G33" s="104"/>
    </row>
    <row r="34" spans="1:7" x14ac:dyDescent="0.2">
      <c r="A34" s="104"/>
      <c r="B34" s="104"/>
      <c r="C34" s="104"/>
      <c r="D34" s="104"/>
      <c r="E34" s="104"/>
      <c r="F34" s="104"/>
      <c r="G34" s="104"/>
    </row>
    <row r="35" spans="1:7" x14ac:dyDescent="0.2">
      <c r="A35" s="104"/>
      <c r="B35" s="104"/>
      <c r="C35" s="104"/>
      <c r="D35" s="104"/>
      <c r="E35" s="104"/>
      <c r="F35" s="104"/>
      <c r="G35" s="104"/>
    </row>
    <row r="36" spans="1:7" x14ac:dyDescent="0.2">
      <c r="A36" s="104"/>
      <c r="B36" s="104"/>
      <c r="C36" s="104"/>
      <c r="D36" s="104"/>
      <c r="E36" s="104"/>
      <c r="F36" s="104"/>
      <c r="G36" s="104"/>
    </row>
    <row r="37" spans="1:7" x14ac:dyDescent="0.2">
      <c r="A37" s="104"/>
      <c r="B37" s="104"/>
      <c r="C37" s="104"/>
      <c r="D37" s="104"/>
      <c r="E37" s="104"/>
      <c r="F37" s="104"/>
      <c r="G37" s="104"/>
    </row>
    <row r="38" spans="1:7" x14ac:dyDescent="0.2">
      <c r="A38" s="104"/>
      <c r="B38" s="104"/>
      <c r="C38" s="104"/>
      <c r="D38" s="104"/>
      <c r="E38" s="104"/>
      <c r="F38" s="104"/>
      <c r="G38" s="104"/>
    </row>
    <row r="39" spans="1:7" x14ac:dyDescent="0.2">
      <c r="A39" s="104"/>
      <c r="B39" s="104"/>
      <c r="C39" s="104"/>
      <c r="D39" s="104"/>
      <c r="E39" s="104"/>
      <c r="F39" s="104"/>
      <c r="G39" s="104"/>
    </row>
    <row r="40" spans="1:7" x14ac:dyDescent="0.2">
      <c r="A40" s="104"/>
      <c r="B40" s="104"/>
      <c r="C40" s="104"/>
      <c r="D40" s="104"/>
      <c r="E40" s="104"/>
      <c r="F40" s="104"/>
      <c r="G40" s="104"/>
    </row>
    <row r="41" spans="1:7" x14ac:dyDescent="0.2">
      <c r="A41" s="99"/>
      <c r="B41" s="99"/>
      <c r="C41" s="99"/>
      <c r="D41" s="99"/>
      <c r="E41" s="99"/>
      <c r="F41" s="99"/>
      <c r="G41" s="99"/>
    </row>
    <row r="42" spans="1:7" x14ac:dyDescent="0.2">
      <c r="A42" s="99"/>
      <c r="B42" s="99"/>
      <c r="C42" s="99"/>
      <c r="D42" s="99"/>
      <c r="E42" s="99"/>
      <c r="F42" s="99"/>
      <c r="G42" s="99"/>
    </row>
    <row r="43" spans="1:7" x14ac:dyDescent="0.2">
      <c r="A43" s="99"/>
      <c r="B43" s="99"/>
      <c r="C43" s="99"/>
      <c r="D43" s="99"/>
      <c r="E43" s="99"/>
      <c r="F43" s="99"/>
      <c r="G43" s="99"/>
    </row>
  </sheetData>
  <sheetProtection password="DEA6" sheet="1" formatCells="0" formatColumns="0" formatRows="0" insertColumns="0" insertRows="0" insertHyperlinks="0" deleteColumns="0" deleteRows="0" sort="0" autoFilter="0" pivotTables="0"/>
  <mergeCells count="1">
    <mergeCell ref="A1:G40"/>
  </mergeCells>
  <pageMargins left="0.7" right="0.7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67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74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2.5" customHeight="1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9.5" customHeight="1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22.5" customHeight="1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30.75" customHeight="1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36" customHeight="1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27.7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3.5" customHeight="1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8" customHeight="1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8.75" customHeight="1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16.5" customHeight="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ht="18" customHeight="1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31.5" customHeight="1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ht="24.75" customHeigh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21" customHeight="1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75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76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customHeight="1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29.25" customHeight="1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42.75" customHeight="1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15" customHeight="1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ht="21" customHeight="1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8.5" customHeight="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7" customHeight="1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21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ht="28.5" customHeight="1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ht="16.5" customHeigh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77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78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79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80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81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82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115" zoomScaleNormal="115" workbookViewId="0">
      <pane ySplit="2" topLeftCell="A3" activePane="bottomLeft" state="frozen"/>
      <selection pane="bottomLeft" activeCell="H2" sqref="H2"/>
    </sheetView>
  </sheetViews>
  <sheetFormatPr baseColWidth="10" defaultRowHeight="14.25" x14ac:dyDescent="0.2"/>
  <cols>
    <col min="1" max="1" width="6.75" style="103" customWidth="1"/>
    <col min="2" max="2" width="14.375" style="103" customWidth="1"/>
    <col min="3" max="3" width="19.125" style="103" customWidth="1"/>
    <col min="4" max="4" width="22.875" style="103" customWidth="1"/>
    <col min="5" max="5" width="11.375" style="103" customWidth="1"/>
    <col min="6" max="6" width="9.375" style="103" customWidth="1"/>
    <col min="7" max="7" width="12.625" style="103" customWidth="1"/>
    <col min="8" max="8" width="13" style="103" customWidth="1"/>
    <col min="9" max="9" width="8.75" style="103" customWidth="1"/>
    <col min="10" max="10" width="8.625" style="103" customWidth="1"/>
    <col min="11" max="16384" width="11" style="23"/>
  </cols>
  <sheetData>
    <row r="1" spans="1:10" ht="63.75" customHeight="1" x14ac:dyDescent="0.2">
      <c r="A1" s="105" t="s">
        <v>138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47.25" customHeight="1" x14ac:dyDescent="0.2">
      <c r="A2" s="98" t="s">
        <v>39</v>
      </c>
      <c r="B2" s="98" t="s">
        <v>38</v>
      </c>
      <c r="C2" s="98" t="s">
        <v>136</v>
      </c>
      <c r="D2" s="98" t="s">
        <v>143</v>
      </c>
      <c r="E2" s="98" t="s">
        <v>141</v>
      </c>
      <c r="F2" s="98" t="s">
        <v>137</v>
      </c>
      <c r="G2" s="98" t="s">
        <v>142</v>
      </c>
      <c r="H2" s="98" t="s">
        <v>160</v>
      </c>
      <c r="I2" s="98" t="s">
        <v>161</v>
      </c>
      <c r="J2" s="98" t="s">
        <v>140</v>
      </c>
    </row>
    <row r="3" spans="1:10" x14ac:dyDescent="0.2">
      <c r="A3" s="102"/>
      <c r="B3" s="100" t="e">
        <f>VLOOKUP(A3,'Tableau de bord'!$A$10:$B$35,2)</f>
        <v>#N/A</v>
      </c>
      <c r="C3" s="101" t="e">
        <f t="shared" ref="C3:C30" ca="1" si="0">INDIRECT(CONCATENATE("'","Fiche ",MID($A3,3,1),"'!$C$4"))</f>
        <v>#REF!</v>
      </c>
      <c r="D3" s="101" t="e">
        <f t="shared" ref="D3:D30" ca="1" si="1">INDIRECT(CONCATENATE("'","Fiche ",MID($A3,3,1),"'!$C$6"))</f>
        <v>#REF!</v>
      </c>
      <c r="E3" s="102"/>
      <c r="F3" s="102"/>
      <c r="G3" s="102"/>
      <c r="H3" s="102"/>
      <c r="I3" s="102"/>
      <c r="J3" s="102"/>
    </row>
    <row r="4" spans="1:10" x14ac:dyDescent="0.2">
      <c r="A4" s="102"/>
      <c r="B4" s="100" t="e">
        <f>VLOOKUP(A4,'Tableau de bord'!$A$10:$B$35,2)</f>
        <v>#N/A</v>
      </c>
      <c r="C4" s="101" t="e">
        <f t="shared" ca="1" si="0"/>
        <v>#REF!</v>
      </c>
      <c r="D4" s="101" t="e">
        <f t="shared" ca="1" si="1"/>
        <v>#REF!</v>
      </c>
      <c r="E4" s="102"/>
      <c r="F4" s="102"/>
      <c r="G4" s="102"/>
      <c r="H4" s="102"/>
      <c r="I4" s="102"/>
      <c r="J4" s="102"/>
    </row>
    <row r="5" spans="1:10" x14ac:dyDescent="0.2">
      <c r="A5" s="102"/>
      <c r="B5" s="100" t="e">
        <f>VLOOKUP(A5,'Tableau de bord'!$A$10:$B$35,2)</f>
        <v>#N/A</v>
      </c>
      <c r="C5" s="101" t="e">
        <f t="shared" ca="1" si="0"/>
        <v>#REF!</v>
      </c>
      <c r="D5" s="101" t="e">
        <f t="shared" ca="1" si="1"/>
        <v>#REF!</v>
      </c>
      <c r="E5" s="102"/>
      <c r="F5" s="102"/>
      <c r="G5" s="102"/>
      <c r="H5" s="102"/>
      <c r="I5" s="102"/>
      <c r="J5" s="102"/>
    </row>
    <row r="6" spans="1:10" x14ac:dyDescent="0.2">
      <c r="A6" s="102"/>
      <c r="B6" s="100" t="e">
        <f>VLOOKUP(A6,'Tableau de bord'!$A$10:$B$35,2)</f>
        <v>#N/A</v>
      </c>
      <c r="C6" s="101" t="e">
        <f t="shared" ca="1" si="0"/>
        <v>#REF!</v>
      </c>
      <c r="D6" s="101" t="e">
        <f t="shared" ca="1" si="1"/>
        <v>#REF!</v>
      </c>
      <c r="E6" s="102"/>
      <c r="F6" s="102"/>
      <c r="G6" s="102"/>
      <c r="H6" s="102"/>
      <c r="I6" s="102"/>
      <c r="J6" s="102"/>
    </row>
    <row r="7" spans="1:10" x14ac:dyDescent="0.2">
      <c r="A7" s="102"/>
      <c r="B7" s="100" t="e">
        <f>VLOOKUP(A7,'Tableau de bord'!$A$10:$B$35,2)</f>
        <v>#N/A</v>
      </c>
      <c r="C7" s="101" t="e">
        <f t="shared" ca="1" si="0"/>
        <v>#REF!</v>
      </c>
      <c r="D7" s="101" t="e">
        <f t="shared" ca="1" si="1"/>
        <v>#REF!</v>
      </c>
      <c r="E7" s="102"/>
      <c r="F7" s="102"/>
      <c r="G7" s="102"/>
      <c r="H7" s="102"/>
      <c r="I7" s="102"/>
      <c r="J7" s="102"/>
    </row>
    <row r="8" spans="1:10" x14ac:dyDescent="0.2">
      <c r="A8" s="102"/>
      <c r="B8" s="100" t="e">
        <f>VLOOKUP(A8,'Tableau de bord'!$A$10:$B$35,2)</f>
        <v>#N/A</v>
      </c>
      <c r="C8" s="101" t="e">
        <f t="shared" ca="1" si="0"/>
        <v>#REF!</v>
      </c>
      <c r="D8" s="101" t="e">
        <f t="shared" ca="1" si="1"/>
        <v>#REF!</v>
      </c>
      <c r="E8" s="102"/>
      <c r="F8" s="102"/>
      <c r="G8" s="102"/>
      <c r="H8" s="102"/>
      <c r="I8" s="102"/>
      <c r="J8" s="102"/>
    </row>
    <row r="9" spans="1:10" x14ac:dyDescent="0.2">
      <c r="A9" s="102"/>
      <c r="B9" s="100" t="e">
        <f>VLOOKUP(A9,'Tableau de bord'!$A$10:$B$35,2)</f>
        <v>#N/A</v>
      </c>
      <c r="C9" s="101" t="e">
        <f t="shared" ca="1" si="0"/>
        <v>#REF!</v>
      </c>
      <c r="D9" s="101" t="e">
        <f t="shared" ca="1" si="1"/>
        <v>#REF!</v>
      </c>
      <c r="E9" s="102"/>
      <c r="F9" s="102"/>
      <c r="G9" s="102"/>
      <c r="H9" s="102"/>
      <c r="I9" s="102"/>
      <c r="J9" s="102"/>
    </row>
    <row r="10" spans="1:10" x14ac:dyDescent="0.2">
      <c r="A10" s="102"/>
      <c r="B10" s="100" t="e">
        <f>VLOOKUP(A10,'Tableau de bord'!$A$10:$B$35,2)</f>
        <v>#N/A</v>
      </c>
      <c r="C10" s="101" t="e">
        <f t="shared" ca="1" si="0"/>
        <v>#REF!</v>
      </c>
      <c r="D10" s="101" t="e">
        <f t="shared" ca="1" si="1"/>
        <v>#REF!</v>
      </c>
      <c r="E10" s="102"/>
      <c r="F10" s="102"/>
      <c r="G10" s="102"/>
      <c r="H10" s="102"/>
      <c r="I10" s="102"/>
      <c r="J10" s="102"/>
    </row>
    <row r="11" spans="1:10" x14ac:dyDescent="0.2">
      <c r="A11" s="102"/>
      <c r="B11" s="100" t="e">
        <f>VLOOKUP(A11,'Tableau de bord'!$A$10:$B$35,2)</f>
        <v>#N/A</v>
      </c>
      <c r="C11" s="101" t="e">
        <f t="shared" ca="1" si="0"/>
        <v>#REF!</v>
      </c>
      <c r="D11" s="101" t="e">
        <f t="shared" ca="1" si="1"/>
        <v>#REF!</v>
      </c>
      <c r="E11" s="102"/>
      <c r="F11" s="102"/>
      <c r="G11" s="102"/>
      <c r="H11" s="102"/>
      <c r="I11" s="102"/>
      <c r="J11" s="102"/>
    </row>
    <row r="12" spans="1:10" x14ac:dyDescent="0.2">
      <c r="A12" s="102"/>
      <c r="B12" s="100" t="e">
        <f>VLOOKUP(A12,'Tableau de bord'!$A$10:$B$35,2)</f>
        <v>#N/A</v>
      </c>
      <c r="C12" s="101" t="e">
        <f t="shared" ca="1" si="0"/>
        <v>#REF!</v>
      </c>
      <c r="D12" s="101" t="e">
        <f t="shared" ca="1" si="1"/>
        <v>#REF!</v>
      </c>
      <c r="E12" s="102"/>
      <c r="F12" s="102"/>
      <c r="G12" s="102"/>
      <c r="H12" s="102"/>
      <c r="I12" s="102"/>
      <c r="J12" s="102"/>
    </row>
    <row r="13" spans="1:10" x14ac:dyDescent="0.2">
      <c r="A13" s="102"/>
      <c r="B13" s="100" t="e">
        <f>VLOOKUP(A13,'Tableau de bord'!$A$10:$B$35,2)</f>
        <v>#N/A</v>
      </c>
      <c r="C13" s="101" t="e">
        <f t="shared" ca="1" si="0"/>
        <v>#REF!</v>
      </c>
      <c r="D13" s="101" t="e">
        <f t="shared" ca="1" si="1"/>
        <v>#REF!</v>
      </c>
      <c r="E13" s="102"/>
      <c r="F13" s="102"/>
      <c r="G13" s="102"/>
      <c r="H13" s="102"/>
      <c r="I13" s="102"/>
      <c r="J13" s="102"/>
    </row>
    <row r="14" spans="1:10" x14ac:dyDescent="0.2">
      <c r="A14" s="102"/>
      <c r="B14" s="100" t="e">
        <f>VLOOKUP(A14,'Tableau de bord'!$A$10:$B$35,2)</f>
        <v>#N/A</v>
      </c>
      <c r="C14" s="101" t="e">
        <f t="shared" ca="1" si="0"/>
        <v>#REF!</v>
      </c>
      <c r="D14" s="101" t="e">
        <f t="shared" ca="1" si="1"/>
        <v>#REF!</v>
      </c>
      <c r="E14" s="102"/>
      <c r="F14" s="102"/>
      <c r="G14" s="102"/>
      <c r="H14" s="102"/>
      <c r="I14" s="102"/>
      <c r="J14" s="102"/>
    </row>
    <row r="15" spans="1:10" x14ac:dyDescent="0.2">
      <c r="A15" s="102"/>
      <c r="B15" s="100" t="e">
        <f>VLOOKUP(A15,'Tableau de bord'!$A$10:$B$35,2)</f>
        <v>#N/A</v>
      </c>
      <c r="C15" s="101" t="e">
        <f t="shared" ca="1" si="0"/>
        <v>#REF!</v>
      </c>
      <c r="D15" s="101" t="e">
        <f t="shared" ca="1" si="1"/>
        <v>#REF!</v>
      </c>
      <c r="E15" s="102"/>
      <c r="F15" s="102"/>
      <c r="G15" s="102"/>
      <c r="H15" s="102"/>
      <c r="I15" s="102"/>
      <c r="J15" s="102"/>
    </row>
    <row r="16" spans="1:10" x14ac:dyDescent="0.2">
      <c r="A16" s="102"/>
      <c r="B16" s="100" t="e">
        <f>VLOOKUP(A16,'Tableau de bord'!$A$10:$B$35,2)</f>
        <v>#N/A</v>
      </c>
      <c r="C16" s="101" t="e">
        <f t="shared" ca="1" si="0"/>
        <v>#REF!</v>
      </c>
      <c r="D16" s="101" t="e">
        <f t="shared" ca="1" si="1"/>
        <v>#REF!</v>
      </c>
      <c r="E16" s="102"/>
      <c r="F16" s="102"/>
      <c r="G16" s="102"/>
      <c r="H16" s="102"/>
      <c r="I16" s="102"/>
      <c r="J16" s="102"/>
    </row>
    <row r="17" spans="1:10" x14ac:dyDescent="0.2">
      <c r="A17" s="102"/>
      <c r="B17" s="100" t="e">
        <f>VLOOKUP(A17,'Tableau de bord'!$A$10:$B$35,2)</f>
        <v>#N/A</v>
      </c>
      <c r="C17" s="101" t="e">
        <f t="shared" ca="1" si="0"/>
        <v>#REF!</v>
      </c>
      <c r="D17" s="101" t="e">
        <f t="shared" ca="1" si="1"/>
        <v>#REF!</v>
      </c>
      <c r="E17" s="102"/>
      <c r="F17" s="102"/>
      <c r="G17" s="102"/>
      <c r="H17" s="102"/>
      <c r="I17" s="102"/>
      <c r="J17" s="102"/>
    </row>
    <row r="18" spans="1:10" x14ac:dyDescent="0.2">
      <c r="A18" s="102"/>
      <c r="B18" s="100" t="e">
        <f>VLOOKUP(A18,'Tableau de bord'!$A$10:$B$35,2)</f>
        <v>#N/A</v>
      </c>
      <c r="C18" s="101" t="e">
        <f t="shared" ca="1" si="0"/>
        <v>#REF!</v>
      </c>
      <c r="D18" s="101" t="e">
        <f t="shared" ca="1" si="1"/>
        <v>#REF!</v>
      </c>
      <c r="E18" s="102"/>
      <c r="F18" s="102"/>
      <c r="G18" s="102"/>
      <c r="H18" s="102"/>
      <c r="I18" s="102"/>
      <c r="J18" s="102"/>
    </row>
    <row r="19" spans="1:10" x14ac:dyDescent="0.2">
      <c r="A19" s="102"/>
      <c r="B19" s="100" t="e">
        <f>VLOOKUP(A19,'Tableau de bord'!$A$10:$B$35,2)</f>
        <v>#N/A</v>
      </c>
      <c r="C19" s="101" t="e">
        <f t="shared" ca="1" si="0"/>
        <v>#REF!</v>
      </c>
      <c r="D19" s="101" t="e">
        <f t="shared" ca="1" si="1"/>
        <v>#REF!</v>
      </c>
      <c r="E19" s="102"/>
      <c r="F19" s="102"/>
      <c r="G19" s="102"/>
      <c r="H19" s="102"/>
      <c r="I19" s="102"/>
      <c r="J19" s="102"/>
    </row>
    <row r="20" spans="1:10" x14ac:dyDescent="0.2">
      <c r="A20" s="102"/>
      <c r="B20" s="100" t="e">
        <f>VLOOKUP(A20,'Tableau de bord'!$A$10:$B$35,2)</f>
        <v>#N/A</v>
      </c>
      <c r="C20" s="101" t="e">
        <f t="shared" ca="1" si="0"/>
        <v>#REF!</v>
      </c>
      <c r="D20" s="101" t="e">
        <f t="shared" ca="1" si="1"/>
        <v>#REF!</v>
      </c>
      <c r="E20" s="102"/>
      <c r="F20" s="102"/>
      <c r="G20" s="102"/>
      <c r="H20" s="102"/>
      <c r="I20" s="102"/>
      <c r="J20" s="102"/>
    </row>
    <row r="21" spans="1:10" x14ac:dyDescent="0.2">
      <c r="A21" s="102"/>
      <c r="B21" s="100" t="e">
        <f>VLOOKUP(A21,'Tableau de bord'!$A$10:$B$35,2)</f>
        <v>#N/A</v>
      </c>
      <c r="C21" s="101" t="e">
        <f t="shared" ca="1" si="0"/>
        <v>#REF!</v>
      </c>
      <c r="D21" s="101" t="e">
        <f t="shared" ca="1" si="1"/>
        <v>#REF!</v>
      </c>
      <c r="E21" s="102"/>
      <c r="F21" s="102"/>
      <c r="G21" s="102"/>
      <c r="H21" s="102"/>
      <c r="I21" s="102"/>
      <c r="J21" s="102"/>
    </row>
    <row r="22" spans="1:10" x14ac:dyDescent="0.2">
      <c r="A22" s="102"/>
      <c r="B22" s="100" t="e">
        <f>VLOOKUP(A22,'Tableau de bord'!$A$10:$B$35,2)</f>
        <v>#N/A</v>
      </c>
      <c r="C22" s="101" t="e">
        <f t="shared" ca="1" si="0"/>
        <v>#REF!</v>
      </c>
      <c r="D22" s="101" t="e">
        <f t="shared" ca="1" si="1"/>
        <v>#REF!</v>
      </c>
      <c r="E22" s="102"/>
      <c r="F22" s="102"/>
      <c r="G22" s="102"/>
      <c r="H22" s="102"/>
      <c r="I22" s="102"/>
      <c r="J22" s="102"/>
    </row>
    <row r="23" spans="1:10" x14ac:dyDescent="0.2">
      <c r="A23" s="102"/>
      <c r="B23" s="100" t="e">
        <f>VLOOKUP(A23,'Tableau de bord'!$A$10:$B$35,2)</f>
        <v>#N/A</v>
      </c>
      <c r="C23" s="101" t="e">
        <f t="shared" ca="1" si="0"/>
        <v>#REF!</v>
      </c>
      <c r="D23" s="101" t="e">
        <f t="shared" ca="1" si="1"/>
        <v>#REF!</v>
      </c>
      <c r="E23" s="102"/>
      <c r="F23" s="102"/>
      <c r="G23" s="102"/>
      <c r="H23" s="102"/>
      <c r="I23" s="102"/>
      <c r="J23" s="102"/>
    </row>
    <row r="24" spans="1:10" x14ac:dyDescent="0.2">
      <c r="A24" s="102"/>
      <c r="B24" s="100" t="e">
        <f>VLOOKUP(A24,'Tableau de bord'!$A$10:$B$35,2)</f>
        <v>#N/A</v>
      </c>
      <c r="C24" s="101" t="e">
        <f t="shared" ca="1" si="0"/>
        <v>#REF!</v>
      </c>
      <c r="D24" s="101" t="e">
        <f t="shared" ca="1" si="1"/>
        <v>#REF!</v>
      </c>
      <c r="E24" s="102"/>
      <c r="F24" s="102"/>
      <c r="G24" s="102"/>
      <c r="H24" s="102"/>
      <c r="I24" s="102"/>
      <c r="J24" s="102"/>
    </row>
    <row r="25" spans="1:10" x14ac:dyDescent="0.2">
      <c r="A25" s="102"/>
      <c r="B25" s="100" t="e">
        <f>VLOOKUP(A25,'Tableau de bord'!$A$10:$B$35,2)</f>
        <v>#N/A</v>
      </c>
      <c r="C25" s="101" t="e">
        <f t="shared" ca="1" si="0"/>
        <v>#REF!</v>
      </c>
      <c r="D25" s="101" t="e">
        <f t="shared" ca="1" si="1"/>
        <v>#REF!</v>
      </c>
      <c r="E25" s="102"/>
      <c r="F25" s="102"/>
      <c r="G25" s="102"/>
      <c r="H25" s="102"/>
      <c r="I25" s="102"/>
      <c r="J25" s="102"/>
    </row>
    <row r="26" spans="1:10" x14ac:dyDescent="0.2">
      <c r="A26" s="102"/>
      <c r="B26" s="100" t="e">
        <f>VLOOKUP(A26,'Tableau de bord'!$A$10:$B$35,2)</f>
        <v>#N/A</v>
      </c>
      <c r="C26" s="101" t="e">
        <f t="shared" ca="1" si="0"/>
        <v>#REF!</v>
      </c>
      <c r="D26" s="101" t="e">
        <f t="shared" ca="1" si="1"/>
        <v>#REF!</v>
      </c>
      <c r="E26" s="102"/>
      <c r="F26" s="102"/>
      <c r="G26" s="102"/>
      <c r="H26" s="102"/>
      <c r="I26" s="102"/>
      <c r="J26" s="102"/>
    </row>
    <row r="27" spans="1:10" x14ac:dyDescent="0.2">
      <c r="A27" s="102"/>
      <c r="B27" s="100" t="e">
        <f>VLOOKUP(A27,'Tableau de bord'!$A$10:$B$35,2)</f>
        <v>#N/A</v>
      </c>
      <c r="C27" s="101" t="e">
        <f t="shared" ca="1" si="0"/>
        <v>#REF!</v>
      </c>
      <c r="D27" s="101" t="e">
        <f t="shared" ca="1" si="1"/>
        <v>#REF!</v>
      </c>
      <c r="E27" s="102"/>
      <c r="F27" s="102"/>
      <c r="G27" s="102"/>
      <c r="H27" s="102"/>
      <c r="I27" s="102"/>
      <c r="J27" s="102"/>
    </row>
    <row r="28" spans="1:10" x14ac:dyDescent="0.2">
      <c r="A28" s="102"/>
      <c r="B28" s="100" t="e">
        <f>VLOOKUP(A28,'Tableau de bord'!$A$10:$B$35,2)</f>
        <v>#N/A</v>
      </c>
      <c r="C28" s="101" t="e">
        <f t="shared" ca="1" si="0"/>
        <v>#REF!</v>
      </c>
      <c r="D28" s="101" t="e">
        <f t="shared" ca="1" si="1"/>
        <v>#REF!</v>
      </c>
      <c r="E28" s="102"/>
      <c r="F28" s="102"/>
      <c r="G28" s="102"/>
      <c r="H28" s="102"/>
      <c r="I28" s="102"/>
      <c r="J28" s="102"/>
    </row>
    <row r="29" spans="1:10" x14ac:dyDescent="0.2">
      <c r="A29" s="102"/>
      <c r="B29" s="100" t="e">
        <f>VLOOKUP(A29,'Tableau de bord'!$A$10:$B$35,2)</f>
        <v>#N/A</v>
      </c>
      <c r="C29" s="101" t="e">
        <f t="shared" ca="1" si="0"/>
        <v>#REF!</v>
      </c>
      <c r="D29" s="101" t="e">
        <f t="shared" ca="1" si="1"/>
        <v>#REF!</v>
      </c>
      <c r="E29" s="102"/>
      <c r="F29" s="102"/>
      <c r="G29" s="102"/>
      <c r="H29" s="102"/>
      <c r="I29" s="102"/>
      <c r="J29" s="102"/>
    </row>
    <row r="30" spans="1:10" x14ac:dyDescent="0.2">
      <c r="A30" s="102"/>
      <c r="B30" s="100" t="e">
        <f>VLOOKUP(A30,'Tableau de bord'!$A$10:$B$35,2)</f>
        <v>#N/A</v>
      </c>
      <c r="C30" s="101" t="e">
        <f t="shared" ca="1" si="0"/>
        <v>#REF!</v>
      </c>
      <c r="D30" s="101" t="e">
        <f t="shared" ca="1" si="1"/>
        <v>#REF!</v>
      </c>
      <c r="E30" s="102"/>
      <c r="F30" s="102"/>
      <c r="G30" s="102"/>
      <c r="H30" s="102"/>
      <c r="I30" s="102"/>
      <c r="J30" s="102"/>
    </row>
  </sheetData>
  <autoFilter ref="A2:J2"/>
  <mergeCells count="1">
    <mergeCell ref="A1:J1"/>
  </mergeCells>
  <pageMargins left="0.7" right="0.7" top="0.75" bottom="0.75" header="0.3" footer="0.3"/>
  <pageSetup paperSize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'critères calendrier'!$C$2:$C$6</xm:f>
          </x14:formula1>
          <xm:sqref>H3:H30</xm:sqref>
        </x14:dataValidation>
        <x14:dataValidation type="list" allowBlank="1" showInputMessage="1" showErrorMessage="1">
          <x14:formula1>
            <xm:f>'critères calendrier'!$B$2:$B$11</xm:f>
          </x14:formula1>
          <xm:sqref>F3:F30</xm:sqref>
        </x14:dataValidation>
        <x14:dataValidation type="list" allowBlank="1" showInputMessage="1" showErrorMessage="1">
          <x14:formula1>
            <xm:f>'Tableau de bord'!$A$10:$A$35</xm:f>
          </x14:formula1>
          <xm:sqref>A3:A30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83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84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85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86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4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87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92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6" t="s">
        <v>61</v>
      </c>
      <c r="D4" s="117"/>
      <c r="E4" s="118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6" t="s">
        <v>60</v>
      </c>
      <c r="D6" s="117"/>
      <c r="E6" s="118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31.5" customHeight="1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22.5" customHeight="1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36" customHeight="1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33.75" customHeight="1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30.75" customHeight="1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8" customHeight="1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24" customHeight="1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/>
      <c r="C18" s="80"/>
      <c r="D18" s="36"/>
      <c r="E18" s="78"/>
      <c r="F18" s="45"/>
    </row>
    <row r="19" spans="1:7" ht="20.25" customHeight="1" x14ac:dyDescent="0.2">
      <c r="A19" s="24"/>
      <c r="B19" s="18" t="s">
        <v>16</v>
      </c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C20" s="39"/>
      <c r="D20" s="40"/>
      <c r="E20" s="41"/>
      <c r="F20" s="45"/>
      <c r="G20" s="25"/>
    </row>
    <row r="21" spans="1:7" ht="26.25" customHeight="1" thickTop="1" thickBot="1" x14ac:dyDescent="0.35">
      <c r="A21" s="37"/>
      <c r="B21" s="10"/>
      <c r="C21" s="48" t="str">
        <f>Critères!B13</f>
        <v>Axe B – Simplicité de diffusion</v>
      </c>
      <c r="D21" s="33"/>
      <c r="E21" s="38"/>
    </row>
    <row r="22" spans="1:7" ht="30.75" customHeight="1" thickTop="1" x14ac:dyDescent="0.25">
      <c r="B22" s="21"/>
      <c r="C22" s="73" t="str">
        <f>Critères!B14</f>
        <v xml:space="preserve">a) Qualité de la source des données brutes </v>
      </c>
      <c r="D22" s="34"/>
      <c r="E22" s="51"/>
    </row>
    <row r="23" spans="1:7" ht="30" customHeight="1" x14ac:dyDescent="0.2">
      <c r="B23" s="9" t="s">
        <v>102</v>
      </c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/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20.2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ht="21.75" customHeight="1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9.25" customHeight="1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ht="15" customHeigh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21.75" customHeight="1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92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/>
      <c r="C18" s="80"/>
      <c r="D18" s="36"/>
      <c r="E18" s="78"/>
      <c r="F18" s="45"/>
    </row>
    <row r="19" spans="1:7" ht="16.5" x14ac:dyDescent="0.2">
      <c r="A19" s="24"/>
      <c r="B19" s="18" t="s">
        <v>16</v>
      </c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C20" s="39"/>
      <c r="D20" s="40"/>
      <c r="E20" s="41"/>
      <c r="F20" s="45"/>
      <c r="G20" s="25"/>
    </row>
    <row r="21" spans="1:7" ht="21" thickTop="1" thickBot="1" x14ac:dyDescent="0.35">
      <c r="A21" s="37"/>
      <c r="B21" s="10"/>
      <c r="C21" s="48" t="str">
        <f>Critères!B13</f>
        <v>Axe B – Simplicité de diffusion</v>
      </c>
      <c r="D21" s="33"/>
      <c r="E21" s="38"/>
    </row>
    <row r="22" spans="1:7" ht="30.75" customHeight="1" thickTop="1" x14ac:dyDescent="0.25">
      <c r="B22" s="21"/>
      <c r="C22" s="73" t="str">
        <f>Critères!B14</f>
        <v xml:space="preserve">a) Qualité de la source des données brutes </v>
      </c>
      <c r="D22" s="34"/>
      <c r="E22" s="51"/>
    </row>
    <row r="23" spans="1:7" ht="30.75" customHeight="1" x14ac:dyDescent="0.2">
      <c r="B23" s="9" t="s">
        <v>102</v>
      </c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/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92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/>
      <c r="C18" s="80"/>
      <c r="D18" s="36"/>
      <c r="E18" s="78"/>
      <c r="F18" s="45"/>
    </row>
    <row r="19" spans="1:7" ht="16.5" x14ac:dyDescent="0.2">
      <c r="A19" s="24"/>
      <c r="B19" s="18" t="s">
        <v>16</v>
      </c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C20" s="39"/>
      <c r="D20" s="40"/>
      <c r="E20" s="41"/>
      <c r="F20" s="45"/>
      <c r="G20" s="25"/>
    </row>
    <row r="21" spans="1:7" ht="21" thickTop="1" thickBot="1" x14ac:dyDescent="0.35">
      <c r="A21" s="37"/>
      <c r="B21" s="10"/>
      <c r="C21" s="48" t="str">
        <f>Critères!B13</f>
        <v>Axe B – Simplicité de diffusion</v>
      </c>
      <c r="D21" s="33"/>
      <c r="E21" s="38"/>
    </row>
    <row r="22" spans="1:7" ht="30.75" customHeight="1" thickTop="1" x14ac:dyDescent="0.25">
      <c r="B22" s="21"/>
      <c r="C22" s="73" t="str">
        <f>Critères!B14</f>
        <v xml:space="preserve">a) Qualité de la source des données brutes </v>
      </c>
      <c r="D22" s="34"/>
      <c r="E22" s="51"/>
    </row>
    <row r="23" spans="1:7" ht="30.75" customHeight="1" x14ac:dyDescent="0.2">
      <c r="B23" s="9" t="s">
        <v>102</v>
      </c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/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opLeftCell="C1" zoomScale="115" zoomScaleNormal="115" zoomScalePageLayoutView="16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91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</row>
    <row r="37" spans="2:7" x14ac:dyDescent="0.2">
      <c r="D37" s="94"/>
    </row>
    <row r="38" spans="2:7" x14ac:dyDescent="0.2">
      <c r="D38" s="94"/>
    </row>
    <row r="39" spans="2:7" x14ac:dyDescent="0.2">
      <c r="C39" s="95"/>
      <c r="D39" s="94"/>
    </row>
    <row r="40" spans="2:7" x14ac:dyDescent="0.2">
      <c r="C40" s="95"/>
      <c r="D40" s="94"/>
    </row>
    <row r="41" spans="2:7" x14ac:dyDescent="0.2">
      <c r="D41" s="94"/>
    </row>
    <row r="42" spans="2:7" x14ac:dyDescent="0.2">
      <c r="D42" s="94" t="s">
        <v>25</v>
      </c>
    </row>
    <row r="43" spans="2:7" x14ac:dyDescent="0.2">
      <c r="D43" s="94"/>
    </row>
    <row r="44" spans="2:7" x14ac:dyDescent="0.2">
      <c r="D44" s="94"/>
    </row>
    <row r="45" spans="2:7" x14ac:dyDescent="0.2">
      <c r="D45" s="94"/>
    </row>
    <row r="46" spans="2:7" x14ac:dyDescent="0.2">
      <c r="D46" s="94"/>
    </row>
    <row r="47" spans="2:7" x14ac:dyDescent="0.2">
      <c r="D47" s="94"/>
    </row>
    <row r="48" spans="2:7" x14ac:dyDescent="0.2">
      <c r="D48" s="94"/>
    </row>
    <row r="49" spans="4:4" x14ac:dyDescent="0.2">
      <c r="D49" s="94"/>
    </row>
    <row r="50" spans="4:4" x14ac:dyDescent="0.2">
      <c r="D50" s="94"/>
    </row>
    <row r="51" spans="4:4" x14ac:dyDescent="0.2">
      <c r="D51" s="94"/>
    </row>
    <row r="52" spans="4:4" x14ac:dyDescent="0.2">
      <c r="D52" s="94"/>
    </row>
    <row r="53" spans="4:4" x14ac:dyDescent="0.2">
      <c r="D53" s="94"/>
    </row>
    <row r="54" spans="4:4" x14ac:dyDescent="0.2">
      <c r="D54" s="94"/>
    </row>
    <row r="55" spans="4:4" x14ac:dyDescent="0.2">
      <c r="D55" s="94"/>
    </row>
    <row r="56" spans="4:4" x14ac:dyDescent="0.2">
      <c r="D56" s="94"/>
    </row>
    <row r="57" spans="4:4" x14ac:dyDescent="0.2">
      <c r="D57" s="94"/>
    </row>
    <row r="58" spans="4:4" x14ac:dyDescent="0.2">
      <c r="D58" s="94"/>
    </row>
    <row r="59" spans="4:4" x14ac:dyDescent="0.2">
      <c r="D59" s="94"/>
    </row>
    <row r="60" spans="4:4" x14ac:dyDescent="0.2">
      <c r="D60" s="94"/>
    </row>
    <row r="61" spans="4:4" x14ac:dyDescent="0.2">
      <c r="D61" s="94"/>
    </row>
    <row r="62" spans="4:4" x14ac:dyDescent="0.2">
      <c r="D62" s="94"/>
    </row>
    <row r="63" spans="4:4" x14ac:dyDescent="0.2">
      <c r="D63" s="94"/>
    </row>
    <row r="64" spans="4:4" x14ac:dyDescent="0.2">
      <c r="D64" s="94"/>
    </row>
    <row r="65" spans="4:4" x14ac:dyDescent="0.2">
      <c r="D65" s="94"/>
    </row>
    <row r="66" spans="4:4" x14ac:dyDescent="0.2">
      <c r="D66" s="94"/>
    </row>
    <row r="67" spans="4:4" x14ac:dyDescent="0.2">
      <c r="D67" s="94"/>
    </row>
    <row r="68" spans="4:4" x14ac:dyDescent="0.2">
      <c r="D68" s="94"/>
    </row>
    <row r="69" spans="4:4" x14ac:dyDescent="0.2">
      <c r="D69" s="94"/>
    </row>
    <row r="70" spans="4:4" x14ac:dyDescent="0.2">
      <c r="D70" s="94"/>
    </row>
    <row r="71" spans="4:4" x14ac:dyDescent="0.2">
      <c r="D71" s="94"/>
    </row>
    <row r="72" spans="4:4" x14ac:dyDescent="0.2">
      <c r="D72" s="94"/>
    </row>
    <row r="73" spans="4:4" x14ac:dyDescent="0.2">
      <c r="D73" s="94"/>
    </row>
    <row r="74" spans="4:4" x14ac:dyDescent="0.2">
      <c r="D74" s="94"/>
    </row>
    <row r="75" spans="4:4" x14ac:dyDescent="0.2">
      <c r="D75" s="94"/>
    </row>
    <row r="76" spans="4:4" x14ac:dyDescent="0.2">
      <c r="D76" s="94"/>
    </row>
    <row r="77" spans="4:4" x14ac:dyDescent="0.2">
      <c r="D77" s="94"/>
    </row>
    <row r="78" spans="4:4" x14ac:dyDescent="0.2">
      <c r="D78" s="94"/>
    </row>
    <row r="79" spans="4:4" x14ac:dyDescent="0.2">
      <c r="D79" s="94"/>
    </row>
    <row r="80" spans="4:4" x14ac:dyDescent="0.2">
      <c r="D80" s="94"/>
    </row>
    <row r="81" spans="4:4" x14ac:dyDescent="0.2">
      <c r="D81" s="94"/>
    </row>
    <row r="82" spans="4:4" x14ac:dyDescent="0.2">
      <c r="D82" s="94"/>
    </row>
    <row r="83" spans="4:4" x14ac:dyDescent="0.2">
      <c r="D83" s="94"/>
    </row>
    <row r="84" spans="4:4" x14ac:dyDescent="0.2">
      <c r="D84" s="94"/>
    </row>
    <row r="85" spans="4:4" x14ac:dyDescent="0.2">
      <c r="D85" s="94"/>
    </row>
    <row r="86" spans="4:4" x14ac:dyDescent="0.2">
      <c r="D86" s="94"/>
    </row>
    <row r="87" spans="4:4" x14ac:dyDescent="0.2">
      <c r="D87" s="94"/>
    </row>
    <row r="88" spans="4:4" x14ac:dyDescent="0.2">
      <c r="D88" s="94"/>
    </row>
    <row r="89" spans="4:4" x14ac:dyDescent="0.2">
      <c r="D89" s="94"/>
    </row>
    <row r="90" spans="4:4" x14ac:dyDescent="0.2">
      <c r="D90" s="94"/>
    </row>
    <row r="91" spans="4:4" x14ac:dyDescent="0.2">
      <c r="D91" s="94"/>
    </row>
    <row r="92" spans="4:4" x14ac:dyDescent="0.2">
      <c r="D92" s="94"/>
    </row>
    <row r="93" spans="4:4" x14ac:dyDescent="0.2">
      <c r="D93" s="94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opLeftCell="C11" zoomScale="115" zoomScaleNormal="115" zoomScalePageLayoutView="85" workbookViewId="0">
      <selection activeCell="D10" sqref="D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92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9.25" customHeight="1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/>
      <c r="C18" s="80"/>
      <c r="D18" s="36"/>
      <c r="E18" s="78"/>
      <c r="F18" s="45"/>
    </row>
    <row r="19" spans="1:7" ht="16.5" x14ac:dyDescent="0.2">
      <c r="A19" s="24"/>
      <c r="B19" s="18" t="s">
        <v>16</v>
      </c>
      <c r="C19" s="79" t="str">
        <f>Critères!B27</f>
        <v>Total de l'axe A</v>
      </c>
      <c r="D19" s="35"/>
      <c r="E19" s="31" t="e">
        <f>SUM(E17,E16,E14,E13,E11,E10)</f>
        <v>#N/A</v>
      </c>
      <c r="F19" s="45"/>
      <c r="G19" s="25"/>
    </row>
    <row r="20" spans="1:7" ht="15" thickBot="1" x14ac:dyDescent="0.25">
      <c r="C20" s="39"/>
      <c r="D20" s="40"/>
      <c r="E20" s="41"/>
    </row>
    <row r="21" spans="1:7" ht="30.75" customHeight="1" thickTop="1" thickBot="1" x14ac:dyDescent="0.35">
      <c r="A21" s="37"/>
      <c r="B21" s="10"/>
      <c r="C21" s="48" t="str">
        <f>Critères!B13</f>
        <v>Axe B – Simplicité de diffusion</v>
      </c>
      <c r="D21" s="33"/>
      <c r="E21" s="38"/>
    </row>
    <row r="22" spans="1:7" ht="30.75" customHeight="1" thickTop="1" x14ac:dyDescent="0.25">
      <c r="B22" s="21"/>
      <c r="C22" s="73" t="str">
        <f>Critères!B14</f>
        <v xml:space="preserve">a) Qualité de la source des données brutes </v>
      </c>
      <c r="D22" s="34"/>
      <c r="E22" s="51"/>
    </row>
    <row r="23" spans="1:7" x14ac:dyDescent="0.2">
      <c r="B23" s="9" t="s">
        <v>102</v>
      </c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9.25" customHeight="1" x14ac:dyDescent="0.2">
      <c r="B24" s="9"/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</row>
    <row r="37" spans="2:7" x14ac:dyDescent="0.2">
      <c r="D37" s="94"/>
    </row>
    <row r="38" spans="2:7" x14ac:dyDescent="0.2">
      <c r="D38" s="94"/>
    </row>
    <row r="39" spans="2:7" x14ac:dyDescent="0.2">
      <c r="C39" s="95"/>
      <c r="D39" s="94"/>
    </row>
    <row r="40" spans="2:7" x14ac:dyDescent="0.2">
      <c r="C40" s="95"/>
      <c r="D40" s="94"/>
    </row>
    <row r="41" spans="2:7" x14ac:dyDescent="0.2">
      <c r="D41" s="94"/>
    </row>
    <row r="42" spans="2:7" x14ac:dyDescent="0.2">
      <c r="D42" s="94" t="s">
        <v>25</v>
      </c>
    </row>
    <row r="43" spans="2:7" x14ac:dyDescent="0.2">
      <c r="D43" s="94"/>
    </row>
    <row r="44" spans="2:7" x14ac:dyDescent="0.2">
      <c r="D44" s="94"/>
    </row>
    <row r="45" spans="2:7" x14ac:dyDescent="0.2">
      <c r="D45" s="94"/>
    </row>
    <row r="46" spans="2:7" x14ac:dyDescent="0.2">
      <c r="D46" s="94"/>
    </row>
    <row r="47" spans="2:7" x14ac:dyDescent="0.2">
      <c r="D47" s="94"/>
    </row>
    <row r="48" spans="2:7" x14ac:dyDescent="0.2">
      <c r="D48" s="94"/>
    </row>
    <row r="49" spans="4:4" x14ac:dyDescent="0.2">
      <c r="D49" s="94"/>
    </row>
    <row r="50" spans="4:4" x14ac:dyDescent="0.2">
      <c r="D50" s="94"/>
    </row>
    <row r="51" spans="4:4" x14ac:dyDescent="0.2">
      <c r="D51" s="94"/>
    </row>
    <row r="52" spans="4:4" x14ac:dyDescent="0.2">
      <c r="D52" s="94"/>
    </row>
    <row r="53" spans="4:4" x14ac:dyDescent="0.2">
      <c r="D53" s="94"/>
    </row>
    <row r="54" spans="4:4" x14ac:dyDescent="0.2">
      <c r="D54" s="94"/>
    </row>
    <row r="55" spans="4:4" x14ac:dyDescent="0.2">
      <c r="D55" s="94"/>
    </row>
    <row r="56" spans="4:4" x14ac:dyDescent="0.2">
      <c r="D56" s="94"/>
    </row>
    <row r="57" spans="4:4" x14ac:dyDescent="0.2">
      <c r="D57" s="94"/>
    </row>
    <row r="58" spans="4:4" x14ac:dyDescent="0.2">
      <c r="D58" s="94"/>
    </row>
    <row r="59" spans="4:4" x14ac:dyDescent="0.2">
      <c r="D59" s="94"/>
    </row>
    <row r="60" spans="4:4" x14ac:dyDescent="0.2">
      <c r="D60" s="94"/>
    </row>
    <row r="61" spans="4:4" x14ac:dyDescent="0.2">
      <c r="D61" s="94"/>
    </row>
    <row r="62" spans="4:4" x14ac:dyDescent="0.2">
      <c r="D62" s="94"/>
    </row>
    <row r="63" spans="4:4" x14ac:dyDescent="0.2">
      <c r="D63" s="94"/>
    </row>
    <row r="64" spans="4:4" x14ac:dyDescent="0.2">
      <c r="D64" s="94"/>
    </row>
    <row r="65" spans="4:4" x14ac:dyDescent="0.2">
      <c r="D65" s="94"/>
    </row>
    <row r="66" spans="4:4" x14ac:dyDescent="0.2">
      <c r="D66" s="94"/>
    </row>
    <row r="67" spans="4:4" x14ac:dyDescent="0.2">
      <c r="D67" s="94"/>
    </row>
    <row r="68" spans="4:4" x14ac:dyDescent="0.2">
      <c r="D68" s="94"/>
    </row>
    <row r="69" spans="4:4" x14ac:dyDescent="0.2">
      <c r="D69" s="94"/>
    </row>
    <row r="70" spans="4:4" x14ac:dyDescent="0.2">
      <c r="D70" s="94"/>
    </row>
    <row r="71" spans="4:4" x14ac:dyDescent="0.2">
      <c r="D71" s="94"/>
    </row>
    <row r="72" spans="4:4" x14ac:dyDescent="0.2">
      <c r="D72" s="94"/>
    </row>
    <row r="73" spans="4:4" x14ac:dyDescent="0.2">
      <c r="D73" s="94"/>
    </row>
    <row r="74" spans="4:4" x14ac:dyDescent="0.2">
      <c r="D74" s="94"/>
    </row>
    <row r="75" spans="4:4" x14ac:dyDescent="0.2">
      <c r="D75" s="94"/>
    </row>
    <row r="76" spans="4:4" x14ac:dyDescent="0.2">
      <c r="D76" s="94"/>
    </row>
    <row r="77" spans="4:4" x14ac:dyDescent="0.2">
      <c r="D77" s="94"/>
    </row>
    <row r="78" spans="4:4" x14ac:dyDescent="0.2">
      <c r="D78" s="94"/>
    </row>
    <row r="79" spans="4:4" x14ac:dyDescent="0.2">
      <c r="D79" s="94"/>
    </row>
    <row r="80" spans="4:4" x14ac:dyDescent="0.2">
      <c r="D80" s="94"/>
    </row>
    <row r="81" spans="4:4" x14ac:dyDescent="0.2">
      <c r="D81" s="94"/>
    </row>
    <row r="82" spans="4:4" x14ac:dyDescent="0.2">
      <c r="D82" s="94"/>
    </row>
    <row r="83" spans="4:4" x14ac:dyDescent="0.2">
      <c r="D83" s="94"/>
    </row>
    <row r="84" spans="4:4" x14ac:dyDescent="0.2">
      <c r="D84" s="94"/>
    </row>
    <row r="85" spans="4:4" x14ac:dyDescent="0.2">
      <c r="D85" s="94"/>
    </row>
    <row r="86" spans="4:4" x14ac:dyDescent="0.2">
      <c r="D86" s="94"/>
    </row>
    <row r="87" spans="4:4" x14ac:dyDescent="0.2">
      <c r="D87" s="94"/>
    </row>
    <row r="88" spans="4:4" x14ac:dyDescent="0.2">
      <c r="D88" s="94"/>
    </row>
    <row r="89" spans="4:4" x14ac:dyDescent="0.2">
      <c r="D89" s="94"/>
    </row>
    <row r="90" spans="4:4" x14ac:dyDescent="0.2">
      <c r="D90" s="94"/>
    </row>
    <row r="91" spans="4:4" x14ac:dyDescent="0.2">
      <c r="D91" s="94"/>
    </row>
  </sheetData>
  <mergeCells count="3">
    <mergeCell ref="C2:E2"/>
    <mergeCell ref="C4:E4"/>
    <mergeCell ref="C6:E6"/>
  </mergeCells>
  <conditionalFormatting sqref="E23 D8 E27:E29 E31:E33 D11 D13:D18 E25">
    <cfRule type="colorScale" priority="49">
      <colorScale>
        <cfvo type="num" val="0"/>
        <cfvo type="num" val="20"/>
        <color rgb="FFFFC000"/>
        <color rgb="FF00B050"/>
      </colorScale>
    </cfRule>
    <cfRule type="colorScale" priority="50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8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6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7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5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43">
      <colorScale>
        <cfvo type="num" val="0"/>
        <cfvo type="num" val="20"/>
        <color rgb="FFFFC000"/>
        <color rgb="FF00B050"/>
      </colorScale>
    </cfRule>
    <cfRule type="colorScale" priority="44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41">
      <colorScale>
        <cfvo type="num" val="0"/>
        <cfvo type="num" val="20"/>
        <color theme="7" tint="0.79998168889431442"/>
        <color rgb="FF00B050"/>
      </colorScale>
    </cfRule>
    <cfRule type="colorScale" priority="42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5">
      <colorScale>
        <cfvo type="num" val="0"/>
        <cfvo type="num" val="20"/>
        <color theme="7" tint="0.79998168889431442"/>
        <color rgb="FF00B050"/>
      </colorScale>
    </cfRule>
    <cfRule type="colorScale" priority="36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9">
      <colorScale>
        <cfvo type="num" val="0"/>
        <cfvo type="num" val="20"/>
        <color rgb="FFFFC000"/>
        <color rgb="FF00B050"/>
      </colorScale>
    </cfRule>
    <cfRule type="colorScale" priority="20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6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7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8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3">
      <colorScale>
        <cfvo type="num" val="0"/>
        <cfvo type="num" val="20"/>
        <color rgb="FFFFC000"/>
        <color rgb="FF00B050"/>
      </colorScale>
    </cfRule>
    <cfRule type="colorScale" priority="14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5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11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2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9">
      <colorScale>
        <cfvo type="num" val="0"/>
        <cfvo type="num" val="5"/>
        <color rgb="FFFF0000"/>
        <color rgb="FF00B050"/>
      </colorScale>
    </cfRule>
    <cfRule type="colorScale" priority="10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7">
      <colorScale>
        <cfvo type="num" val="0"/>
        <cfvo type="num" val="20"/>
        <color rgb="FFFFC000"/>
        <color rgb="FF00B050"/>
      </colorScale>
    </cfRule>
    <cfRule type="colorScale" priority="8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6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9">
      <formula1>Bbiii1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57"/>
  <sheetViews>
    <sheetView zoomScaleNormal="100" zoomScaleSheetLayoutView="70" workbookViewId="0">
      <selection activeCell="H15" sqref="H15"/>
    </sheetView>
  </sheetViews>
  <sheetFormatPr baseColWidth="10" defaultColWidth="11" defaultRowHeight="14.25" x14ac:dyDescent="0.2"/>
  <cols>
    <col min="1" max="1" width="7.375" style="6" customWidth="1"/>
    <col min="2" max="2" width="35" style="6" customWidth="1"/>
    <col min="3" max="3" width="16.25" style="6" customWidth="1"/>
    <col min="4" max="4" width="23.5" style="6" customWidth="1"/>
    <col min="5" max="16384" width="11" style="6"/>
  </cols>
  <sheetData>
    <row r="1" spans="1:5" ht="14.25" customHeight="1" x14ac:dyDescent="0.2">
      <c r="A1" s="108" t="s">
        <v>110</v>
      </c>
      <c r="B1" s="109"/>
      <c r="C1" s="109"/>
      <c r="D1" s="109"/>
    </row>
    <row r="2" spans="1:5" ht="14.25" customHeight="1" x14ac:dyDescent="0.2">
      <c r="A2" s="109"/>
      <c r="B2" s="109"/>
      <c r="C2" s="109"/>
      <c r="D2" s="109"/>
    </row>
    <row r="3" spans="1:5" ht="14.25" customHeight="1" x14ac:dyDescent="0.2">
      <c r="A3" s="109"/>
      <c r="B3" s="109"/>
      <c r="C3" s="109"/>
      <c r="D3" s="109"/>
    </row>
    <row r="4" spans="1:5" ht="14.25" customHeight="1" x14ac:dyDescent="0.2">
      <c r="A4" s="109"/>
      <c r="B4" s="109"/>
      <c r="C4" s="109"/>
      <c r="D4" s="109"/>
    </row>
    <row r="5" spans="1:5" ht="20.25" customHeight="1" x14ac:dyDescent="0.2">
      <c r="A5" s="109"/>
      <c r="B5" s="109"/>
      <c r="C5" s="109"/>
      <c r="D5" s="109"/>
      <c r="E5" s="14"/>
    </row>
    <row r="6" spans="1:5" ht="20.25" customHeight="1" x14ac:dyDescent="0.2">
      <c r="A6" s="109"/>
      <c r="B6" s="109"/>
      <c r="C6" s="109"/>
      <c r="D6" s="109"/>
      <c r="E6" s="14"/>
    </row>
    <row r="7" spans="1:5" ht="20.25" customHeight="1" x14ac:dyDescent="0.2">
      <c r="A7" s="109"/>
      <c r="B7" s="109"/>
      <c r="C7" s="109"/>
      <c r="D7" s="109"/>
      <c r="E7" s="14"/>
    </row>
    <row r="8" spans="1:5" ht="14.25" customHeight="1" x14ac:dyDescent="0.2">
      <c r="A8" s="109"/>
      <c r="B8" s="109"/>
      <c r="C8" s="109"/>
      <c r="D8" s="109"/>
    </row>
    <row r="9" spans="1:5" ht="31.5" x14ac:dyDescent="0.25">
      <c r="A9" s="16" t="s">
        <v>39</v>
      </c>
      <c r="B9" s="16" t="s">
        <v>38</v>
      </c>
      <c r="C9" s="16" t="s">
        <v>43</v>
      </c>
      <c r="D9" s="16" t="s">
        <v>42</v>
      </c>
    </row>
    <row r="10" spans="1:5" x14ac:dyDescent="0.2">
      <c r="A10" s="17" t="s">
        <v>67</v>
      </c>
      <c r="B10" s="15" t="str">
        <f>FaTitre</f>
        <v>Entrez le titre du jeu</v>
      </c>
      <c r="C10" s="15" t="e">
        <f>FaRes1</f>
        <v>#N/A</v>
      </c>
      <c r="D10" s="15" t="e">
        <f>FaRes2</f>
        <v>#N/A</v>
      </c>
    </row>
    <row r="11" spans="1:5" x14ac:dyDescent="0.2">
      <c r="A11" s="17" t="s">
        <v>68</v>
      </c>
      <c r="B11" s="15" t="str">
        <f>'Fiche B'!FbTitre</f>
        <v>Entrez le titre du jeu</v>
      </c>
      <c r="C11" s="15" t="e">
        <f>'Fiche B'!FbRes1</f>
        <v>#N/A</v>
      </c>
      <c r="D11" s="15" t="e">
        <f>'Fiche B'!FbRes2</f>
        <v>#N/A</v>
      </c>
    </row>
    <row r="12" spans="1:5" x14ac:dyDescent="0.2">
      <c r="A12" s="17" t="s">
        <v>69</v>
      </c>
      <c r="B12" s="15" t="str">
        <f>'Fiche C'!FcTitre</f>
        <v>Entrez le titre du jeu</v>
      </c>
      <c r="C12" s="15" t="e">
        <f>'Fiche C'!FcRes1</f>
        <v>#N/A</v>
      </c>
      <c r="D12" s="15" t="e">
        <f>'Fiche C'!FcRes2</f>
        <v>#N/A</v>
      </c>
    </row>
    <row r="13" spans="1:5" x14ac:dyDescent="0.2">
      <c r="A13" s="17" t="s">
        <v>70</v>
      </c>
      <c r="B13" s="15" t="str">
        <f>'Fiche D'!FdTitre</f>
        <v>Entrez le titre du jeu</v>
      </c>
      <c r="C13" s="15" t="e">
        <f>'Fiche D'!FdRes1</f>
        <v>#N/A</v>
      </c>
      <c r="D13" s="15" t="e">
        <f>'Fiche D'!FdRes2</f>
        <v>#N/A</v>
      </c>
    </row>
    <row r="14" spans="1:5" x14ac:dyDescent="0.2">
      <c r="A14" s="17" t="s">
        <v>71</v>
      </c>
      <c r="B14" s="15" t="str">
        <f>'Fiche E'!FeTitre</f>
        <v>Entrez le titre du jeu</v>
      </c>
      <c r="C14" s="15" t="e">
        <f>'Fiche E'!FeRes1</f>
        <v>#N/A</v>
      </c>
      <c r="D14" s="15" t="e">
        <f>'Fiche E'!FeRes2</f>
        <v>#N/A</v>
      </c>
    </row>
    <row r="15" spans="1:5" x14ac:dyDescent="0.2">
      <c r="A15" s="17" t="s">
        <v>72</v>
      </c>
      <c r="B15" s="15" t="str">
        <f>'Fiche F'!FfTitre</f>
        <v>Entrez le titre du jeu</v>
      </c>
      <c r="C15" s="15" t="e">
        <f>'Fiche F'!FfRes1</f>
        <v>#N/A</v>
      </c>
      <c r="D15" s="15" t="e">
        <f>'Fiche F'!FfRes2</f>
        <v>#N/A</v>
      </c>
    </row>
    <row r="16" spans="1:5" x14ac:dyDescent="0.2">
      <c r="A16" s="17" t="s">
        <v>73</v>
      </c>
      <c r="B16" s="15" t="str">
        <f>'Fiche G'!FgTitre</f>
        <v>Entrez le titre du jeu</v>
      </c>
      <c r="C16" s="15" t="e">
        <f>'Fiche G'!FgRes1</f>
        <v>#N/A</v>
      </c>
      <c r="D16" s="15" t="e">
        <f>'Fiche G'!FgRes2</f>
        <v>#N/A</v>
      </c>
    </row>
    <row r="17" spans="1:4" x14ac:dyDescent="0.2">
      <c r="A17" s="17" t="s">
        <v>74</v>
      </c>
      <c r="B17" s="15" t="str">
        <f>'Fiche H'!FhTitre</f>
        <v>Entrez le titre du jeu</v>
      </c>
      <c r="C17" s="15" t="e">
        <f>'Fiche H'!FhRes1</f>
        <v>#N/A</v>
      </c>
      <c r="D17" s="15" t="e">
        <f>'Fiche H'!FhRes2</f>
        <v>#N/A</v>
      </c>
    </row>
    <row r="18" spans="1:4" x14ac:dyDescent="0.2">
      <c r="A18" s="17" t="s">
        <v>75</v>
      </c>
      <c r="B18" s="15" t="str">
        <f>'Fiche I'!FiTitre</f>
        <v>Entrez le titre du jeu</v>
      </c>
      <c r="C18" s="15" t="e">
        <f>'Fiche I'!FiRes1</f>
        <v>#N/A</v>
      </c>
      <c r="D18" s="15" t="e">
        <f>'Fiche I'!FiRes2</f>
        <v>#N/A</v>
      </c>
    </row>
    <row r="19" spans="1:4" x14ac:dyDescent="0.2">
      <c r="A19" s="17" t="s">
        <v>76</v>
      </c>
      <c r="B19" s="15" t="str">
        <f>'Fiche J'!FjTitre</f>
        <v>Entrez le titre du jeu</v>
      </c>
      <c r="C19" s="15" t="e">
        <f>'Fiche J'!FjRes1</f>
        <v>#N/A</v>
      </c>
      <c r="D19" s="15" t="e">
        <f>'Fiche J'!FjRes2</f>
        <v>#N/A</v>
      </c>
    </row>
    <row r="20" spans="1:4" x14ac:dyDescent="0.2">
      <c r="A20" s="17" t="s">
        <v>77</v>
      </c>
      <c r="B20" s="15" t="str">
        <f>'Fiche K'!FkTitre</f>
        <v>Entrez le titre du jeu</v>
      </c>
      <c r="C20" s="15" t="e">
        <f>'Fiche K'!FkRes1</f>
        <v>#N/A</v>
      </c>
      <c r="D20" s="15" t="e">
        <f>'Fiche K'!FkRes2</f>
        <v>#N/A</v>
      </c>
    </row>
    <row r="21" spans="1:4" x14ac:dyDescent="0.2">
      <c r="A21" s="17" t="s">
        <v>78</v>
      </c>
      <c r="B21" s="15" t="str">
        <f>'Fiche L'!FlTitre</f>
        <v>Entrez le titre du jeu</v>
      </c>
      <c r="C21" s="15" t="e">
        <f>'Fiche L'!FlRes1</f>
        <v>#N/A</v>
      </c>
      <c r="D21" s="15" t="e">
        <f>'Fiche L'!FlRes2</f>
        <v>#N/A</v>
      </c>
    </row>
    <row r="22" spans="1:4" x14ac:dyDescent="0.2">
      <c r="A22" s="17" t="s">
        <v>79</v>
      </c>
      <c r="B22" s="15" t="str">
        <f>'Fiche M'!FmTitre</f>
        <v>Entrez le titre du jeu</v>
      </c>
      <c r="C22" s="15" t="e">
        <f>'Fiche M'!FmRes1</f>
        <v>#N/A</v>
      </c>
      <c r="D22" s="15" t="e">
        <f>'Fiche M'!FmRes2</f>
        <v>#N/A</v>
      </c>
    </row>
    <row r="23" spans="1:4" x14ac:dyDescent="0.2">
      <c r="A23" s="17" t="s">
        <v>80</v>
      </c>
      <c r="B23" s="15" t="str">
        <f>'Fiche N'!FnTitre</f>
        <v>Entrez le titre du jeu</v>
      </c>
      <c r="C23" s="15" t="e">
        <f>'Fiche N'!FnRes1</f>
        <v>#N/A</v>
      </c>
      <c r="D23" s="15" t="e">
        <f>'Fiche N'!FnRes2</f>
        <v>#N/A</v>
      </c>
    </row>
    <row r="24" spans="1:4" x14ac:dyDescent="0.2">
      <c r="A24" s="17" t="s">
        <v>81</v>
      </c>
      <c r="B24" s="15" t="str">
        <f>'Fiche O'!FoTitre</f>
        <v>Entrez le titre du jeu</v>
      </c>
      <c r="C24" s="15" t="e">
        <f>'Fiche O'!FoRes1</f>
        <v>#N/A</v>
      </c>
      <c r="D24" s="15" t="e">
        <f>'Fiche O'!FoRes2</f>
        <v>#N/A</v>
      </c>
    </row>
    <row r="25" spans="1:4" x14ac:dyDescent="0.2">
      <c r="A25" s="17" t="s">
        <v>82</v>
      </c>
      <c r="B25" s="15" t="str">
        <f>'Fiche P'!FpTitre</f>
        <v>Entrez le titre du jeu</v>
      </c>
      <c r="C25" s="15" t="e">
        <f>'Fiche P'!FpRes1</f>
        <v>#N/A</v>
      </c>
      <c r="D25" s="15" t="e">
        <f>'Fiche P'!FpRes2</f>
        <v>#N/A</v>
      </c>
    </row>
    <row r="26" spans="1:4" x14ac:dyDescent="0.2">
      <c r="A26" s="17" t="s">
        <v>83</v>
      </c>
      <c r="B26" s="15" t="str">
        <f>'Fiche Q'!FqTitre</f>
        <v>Entrez le titre du jeu</v>
      </c>
      <c r="C26" s="15" t="e">
        <f>'Fiche Q'!FqRes1</f>
        <v>#N/A</v>
      </c>
      <c r="D26" s="15" t="e">
        <f>'Fiche Q'!FqRes2</f>
        <v>#N/A</v>
      </c>
    </row>
    <row r="27" spans="1:4" x14ac:dyDescent="0.2">
      <c r="A27" s="17" t="s">
        <v>84</v>
      </c>
      <c r="B27" s="15" t="str">
        <f>'Fiche R'!FrTitre</f>
        <v>Entrez le titre du jeu</v>
      </c>
      <c r="C27" s="15" t="e">
        <f>'Fiche R'!FrRes1</f>
        <v>#N/A</v>
      </c>
      <c r="D27" s="15" t="e">
        <f>'Fiche R'!FrRes2</f>
        <v>#N/A</v>
      </c>
    </row>
    <row r="28" spans="1:4" x14ac:dyDescent="0.2">
      <c r="A28" s="17" t="s">
        <v>85</v>
      </c>
      <c r="B28" s="15" t="str">
        <f>'Fiche S'!FsTitre</f>
        <v>Entrez le titre du jeu</v>
      </c>
      <c r="C28" s="15" t="e">
        <f>'Fiche S'!FsRes1</f>
        <v>#N/A</v>
      </c>
      <c r="D28" s="15" t="e">
        <f>'Fiche S'!FsRes2</f>
        <v>#N/A</v>
      </c>
    </row>
    <row r="29" spans="1:4" x14ac:dyDescent="0.2">
      <c r="A29" s="17" t="s">
        <v>86</v>
      </c>
      <c r="B29" s="15" t="str">
        <f>'Fiche T'!FtTitre</f>
        <v>Entrez le titre du jeu</v>
      </c>
      <c r="C29" s="15" t="e">
        <f>'Fiche T'!FtRes1</f>
        <v>#N/A</v>
      </c>
      <c r="D29" s="15" t="e">
        <f>'Fiche T'!FtRes2</f>
        <v>#N/A</v>
      </c>
    </row>
    <row r="30" spans="1:4" x14ac:dyDescent="0.2">
      <c r="A30" s="17" t="s">
        <v>87</v>
      </c>
      <c r="B30" s="15" t="str">
        <f>'Fiche U'!FuTitre</f>
        <v>Entrez le titre du jeu</v>
      </c>
      <c r="C30" s="15" t="e">
        <f>'Fiche U'!FuRes1</f>
        <v>#N/A</v>
      </c>
      <c r="D30" s="15" t="e">
        <f>'Fiche U'!FuRes2</f>
        <v>#N/A</v>
      </c>
    </row>
    <row r="31" spans="1:4" x14ac:dyDescent="0.2">
      <c r="A31" s="17" t="s">
        <v>88</v>
      </c>
      <c r="B31" s="15" t="str">
        <f>'Fiche V'!FvTitre</f>
        <v>Entrez le titre du jeu</v>
      </c>
      <c r="C31" s="15" t="e">
        <f>'Fiche V'!FvRes1</f>
        <v>#N/A</v>
      </c>
      <c r="D31" s="15" t="e">
        <f>'Fiche V'!FvRes2</f>
        <v>#N/A</v>
      </c>
    </row>
    <row r="32" spans="1:4" x14ac:dyDescent="0.2">
      <c r="A32" s="17" t="s">
        <v>89</v>
      </c>
      <c r="B32" s="15" t="str">
        <f>'Fiche W'!FwTitre</f>
        <v>Entrez le titre du jeu</v>
      </c>
      <c r="C32" s="15" t="e">
        <f>'Fiche W'!FwRes1</f>
        <v>#N/A</v>
      </c>
      <c r="D32" s="15" t="e">
        <f>'Fiche W'!FwRes2</f>
        <v>#N/A</v>
      </c>
    </row>
    <row r="33" spans="1:4" x14ac:dyDescent="0.2">
      <c r="A33" s="17" t="s">
        <v>90</v>
      </c>
      <c r="B33" s="15" t="str">
        <f>'Fiche X'!FxTitre</f>
        <v>Entrez le titre du jeu</v>
      </c>
      <c r="C33" s="15" t="e">
        <f>'Fiche X'!FxRes1</f>
        <v>#N/A</v>
      </c>
      <c r="D33" s="15" t="e">
        <f>'Fiche X'!FxRes2</f>
        <v>#N/A</v>
      </c>
    </row>
    <row r="34" spans="1:4" x14ac:dyDescent="0.2">
      <c r="A34" s="17" t="s">
        <v>91</v>
      </c>
      <c r="B34" s="15" t="str">
        <f>'Fiche Y'!FYTitre</f>
        <v>Entrez le titre du jeu</v>
      </c>
      <c r="C34" s="15" t="e">
        <f>'Fiche Y'!FyRes1</f>
        <v>#N/A</v>
      </c>
      <c r="D34" s="15" t="e">
        <f>'Fiche Y'!FyRes2</f>
        <v>#N/A</v>
      </c>
    </row>
    <row r="35" spans="1:4" x14ac:dyDescent="0.2">
      <c r="A35" s="17" t="s">
        <v>92</v>
      </c>
      <c r="B35" s="15" t="str">
        <f>'Fiche Z'!FzTitre</f>
        <v>Entrez le titre du jeu</v>
      </c>
      <c r="C35" s="15" t="e">
        <f>'Fiche Z'!FzRes1</f>
        <v>#N/A</v>
      </c>
      <c r="D35" s="15" t="e">
        <f>'Fiche Z'!FzRes2</f>
        <v>#N/A</v>
      </c>
    </row>
    <row r="36" spans="1:4" x14ac:dyDescent="0.2">
      <c r="A36" s="106"/>
      <c r="B36" s="106"/>
      <c r="C36" s="106"/>
      <c r="D36" s="106"/>
    </row>
    <row r="37" spans="1:4" x14ac:dyDescent="0.2">
      <c r="A37" s="107"/>
      <c r="B37" s="107"/>
      <c r="C37" s="107"/>
      <c r="D37" s="107"/>
    </row>
    <row r="38" spans="1:4" x14ac:dyDescent="0.2">
      <c r="A38" s="107"/>
      <c r="B38" s="107"/>
      <c r="C38" s="107"/>
      <c r="D38" s="107"/>
    </row>
    <row r="39" spans="1:4" x14ac:dyDescent="0.2">
      <c r="A39" s="107"/>
      <c r="B39" s="107"/>
      <c r="C39" s="107"/>
      <c r="D39" s="107"/>
    </row>
    <row r="40" spans="1:4" x14ac:dyDescent="0.2">
      <c r="A40" s="107"/>
      <c r="B40" s="107"/>
      <c r="C40" s="107"/>
      <c r="D40" s="107"/>
    </row>
    <row r="41" spans="1:4" x14ac:dyDescent="0.2">
      <c r="A41" s="107"/>
      <c r="B41" s="107"/>
      <c r="C41" s="107"/>
      <c r="D41" s="107"/>
    </row>
    <row r="42" spans="1:4" x14ac:dyDescent="0.2">
      <c r="A42" s="107"/>
      <c r="B42" s="107"/>
      <c r="C42" s="107"/>
      <c r="D42" s="107"/>
    </row>
    <row r="43" spans="1:4" x14ac:dyDescent="0.2">
      <c r="A43" s="107"/>
      <c r="B43" s="107"/>
      <c r="C43" s="107"/>
      <c r="D43" s="107"/>
    </row>
    <row r="44" spans="1:4" x14ac:dyDescent="0.2">
      <c r="A44" s="107"/>
      <c r="B44" s="107"/>
      <c r="C44" s="107"/>
      <c r="D44" s="107"/>
    </row>
    <row r="45" spans="1:4" x14ac:dyDescent="0.2">
      <c r="A45" s="107"/>
      <c r="B45" s="107"/>
      <c r="C45" s="107"/>
      <c r="D45" s="107"/>
    </row>
    <row r="46" spans="1:4" x14ac:dyDescent="0.2">
      <c r="A46" s="107"/>
      <c r="B46" s="107"/>
      <c r="C46" s="107"/>
      <c r="D46" s="107"/>
    </row>
    <row r="47" spans="1:4" x14ac:dyDescent="0.2">
      <c r="A47" s="107"/>
      <c r="B47" s="107"/>
      <c r="C47" s="107"/>
      <c r="D47" s="107"/>
    </row>
    <row r="48" spans="1:4" x14ac:dyDescent="0.2">
      <c r="A48" s="107"/>
      <c r="B48" s="107"/>
      <c r="C48" s="107"/>
      <c r="D48" s="107"/>
    </row>
    <row r="49" spans="1:4" x14ac:dyDescent="0.2">
      <c r="A49" s="107"/>
      <c r="B49" s="107"/>
      <c r="C49" s="107"/>
      <c r="D49" s="107"/>
    </row>
    <row r="50" spans="1:4" x14ac:dyDescent="0.2">
      <c r="A50" s="107"/>
      <c r="B50" s="107"/>
      <c r="C50" s="107"/>
      <c r="D50" s="107"/>
    </row>
    <row r="51" spans="1:4" x14ac:dyDescent="0.2">
      <c r="A51" s="107"/>
      <c r="B51" s="107"/>
      <c r="C51" s="107"/>
      <c r="D51" s="107"/>
    </row>
    <row r="52" spans="1:4" x14ac:dyDescent="0.2">
      <c r="A52" s="107"/>
      <c r="B52" s="107"/>
      <c r="C52" s="107"/>
      <c r="D52" s="107"/>
    </row>
    <row r="53" spans="1:4" x14ac:dyDescent="0.2">
      <c r="A53" s="107"/>
      <c r="B53" s="107"/>
      <c r="C53" s="107"/>
      <c r="D53" s="107"/>
    </row>
    <row r="54" spans="1:4" x14ac:dyDescent="0.2">
      <c r="A54" s="107"/>
      <c r="B54" s="107"/>
      <c r="C54" s="107"/>
      <c r="D54" s="107"/>
    </row>
    <row r="55" spans="1:4" x14ac:dyDescent="0.2">
      <c r="A55" s="107"/>
      <c r="B55" s="107"/>
      <c r="C55" s="107"/>
      <c r="D55" s="107"/>
    </row>
    <row r="56" spans="1:4" x14ac:dyDescent="0.2">
      <c r="A56" s="107"/>
      <c r="B56" s="107"/>
      <c r="C56" s="107"/>
      <c r="D56" s="107"/>
    </row>
    <row r="57" spans="1:4" x14ac:dyDescent="0.2">
      <c r="A57" s="107"/>
      <c r="B57" s="107"/>
      <c r="C57" s="107"/>
      <c r="D57" s="107"/>
    </row>
  </sheetData>
  <sheetProtection password="DEA6" sheet="1" objects="1" scenarios="1" formatCells="0" formatColumns="0" formatRows="0" insertColumns="0" insertRows="0" insertHyperlinks="0" deleteColumns="0" deleteRows="0" sort="0" autoFilter="0" pivotTables="0"/>
  <mergeCells count="2">
    <mergeCell ref="A36:D57"/>
    <mergeCell ref="A1:D8"/>
  </mergeCells>
  <printOptions gridLines="1"/>
  <pageMargins left="0.7" right="0.7" top="0.75" bottom="0.75" header="0.3" footer="0.3"/>
  <pageSetup paperSize="5" scale="83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"/>
  <sheetViews>
    <sheetView workbookViewId="0">
      <selection activeCell="H27" sqref="H27"/>
    </sheetView>
  </sheetViews>
  <sheetFormatPr baseColWidth="10" defaultRowHeight="14.25" x14ac:dyDescent="0.2"/>
  <cols>
    <col min="1" max="1" width="39.625" customWidth="1"/>
    <col min="17" max="18" width="13.125" customWidth="1"/>
    <col min="19" max="22" width="12" customWidth="1"/>
    <col min="23" max="23" width="11" customWidth="1"/>
    <col min="27" max="27" width="22.375" customWidth="1"/>
  </cols>
  <sheetData>
    <row r="1" spans="1:34" s="1" customFormat="1" ht="20.25" thickBot="1" x14ac:dyDescent="0.35">
      <c r="A1" s="1" t="s">
        <v>0</v>
      </c>
      <c r="B1" s="1" t="s">
        <v>30</v>
      </c>
      <c r="C1" s="1" t="s">
        <v>1</v>
      </c>
      <c r="D1" s="1" t="s">
        <v>31</v>
      </c>
      <c r="E1" s="1" t="s">
        <v>2</v>
      </c>
      <c r="F1" s="1" t="s">
        <v>32</v>
      </c>
      <c r="G1" s="1" t="s">
        <v>3</v>
      </c>
      <c r="H1" s="1" t="s">
        <v>33</v>
      </c>
      <c r="I1" s="1" t="s">
        <v>4</v>
      </c>
      <c r="J1" s="1" t="s">
        <v>34</v>
      </c>
      <c r="K1" s="1" t="s">
        <v>5</v>
      </c>
      <c r="L1" s="1" t="s">
        <v>35</v>
      </c>
      <c r="M1" s="1" t="s">
        <v>6</v>
      </c>
      <c r="N1" s="1" t="s">
        <v>36</v>
      </c>
      <c r="O1" s="1" t="s">
        <v>7</v>
      </c>
      <c r="P1" s="1" t="s">
        <v>37</v>
      </c>
      <c r="Q1" s="1" t="s">
        <v>8</v>
      </c>
      <c r="R1" s="1" t="s">
        <v>26</v>
      </c>
      <c r="S1" s="1" t="s">
        <v>9</v>
      </c>
      <c r="T1" s="1" t="s">
        <v>27</v>
      </c>
      <c r="U1" s="1" t="s">
        <v>123</v>
      </c>
      <c r="V1" s="1" t="s">
        <v>127</v>
      </c>
      <c r="W1" s="1" t="s">
        <v>10</v>
      </c>
      <c r="X1" s="1" t="s">
        <v>28</v>
      </c>
      <c r="Y1" s="1" t="s">
        <v>11</v>
      </c>
      <c r="Z1" s="1" t="s">
        <v>62</v>
      </c>
      <c r="AA1" s="1" t="s">
        <v>12</v>
      </c>
      <c r="AB1" s="1" t="s">
        <v>63</v>
      </c>
      <c r="AC1" s="1" t="s">
        <v>13</v>
      </c>
      <c r="AD1" s="1" t="s">
        <v>64</v>
      </c>
      <c r="AE1" s="1" t="s">
        <v>14</v>
      </c>
      <c r="AF1" s="1" t="s">
        <v>65</v>
      </c>
      <c r="AG1" s="1" t="s">
        <v>15</v>
      </c>
      <c r="AH1" s="1" t="s">
        <v>66</v>
      </c>
    </row>
    <row r="2" spans="1:34" ht="15" thickTop="1" x14ac:dyDescent="0.2">
      <c r="A2" s="2" t="s">
        <v>23</v>
      </c>
      <c r="B2" s="2">
        <v>0</v>
      </c>
      <c r="C2" s="2" t="s">
        <v>23</v>
      </c>
      <c r="D2" s="2">
        <v>0</v>
      </c>
      <c r="E2" s="2" t="s">
        <v>23</v>
      </c>
      <c r="F2" s="2">
        <v>0</v>
      </c>
      <c r="G2" s="2" t="s">
        <v>23</v>
      </c>
      <c r="H2" s="2">
        <v>0</v>
      </c>
      <c r="I2" s="2" t="s">
        <v>23</v>
      </c>
      <c r="J2" s="2">
        <v>0</v>
      </c>
      <c r="K2" s="2" t="s">
        <v>23</v>
      </c>
      <c r="L2" s="2">
        <v>0</v>
      </c>
      <c r="M2" s="2" t="s">
        <v>23</v>
      </c>
      <c r="N2" s="2">
        <v>0</v>
      </c>
      <c r="O2" s="2" t="s">
        <v>23</v>
      </c>
      <c r="P2" s="2">
        <v>0</v>
      </c>
      <c r="Q2" s="2" t="s">
        <v>19</v>
      </c>
      <c r="R2" s="2">
        <v>0</v>
      </c>
      <c r="S2" s="8" t="s">
        <v>20</v>
      </c>
      <c r="T2" s="8">
        <v>0</v>
      </c>
      <c r="U2" s="2" t="s">
        <v>126</v>
      </c>
      <c r="V2" s="8">
        <v>0</v>
      </c>
      <c r="W2" s="8" t="s">
        <v>132</v>
      </c>
      <c r="X2" s="8">
        <v>0</v>
      </c>
      <c r="Y2" s="8" t="s">
        <v>23</v>
      </c>
      <c r="Z2" s="8">
        <v>0</v>
      </c>
      <c r="AA2" s="8" t="s">
        <v>131</v>
      </c>
      <c r="AB2" s="8">
        <v>0</v>
      </c>
      <c r="AC2" s="8" t="s">
        <v>118</v>
      </c>
      <c r="AD2" s="8">
        <v>0</v>
      </c>
      <c r="AE2" s="8" t="s">
        <v>118</v>
      </c>
      <c r="AF2" s="8">
        <v>0</v>
      </c>
      <c r="AG2" s="8" t="s">
        <v>118</v>
      </c>
      <c r="AH2" s="8">
        <v>0</v>
      </c>
    </row>
    <row r="3" spans="1:34" x14ac:dyDescent="0.2">
      <c r="A3" s="4" t="s">
        <v>164</v>
      </c>
      <c r="B3" s="4">
        <v>15</v>
      </c>
      <c r="C3" s="3" t="s">
        <v>22</v>
      </c>
      <c r="D3" s="3">
        <v>10</v>
      </c>
      <c r="E3" s="3" t="s">
        <v>22</v>
      </c>
      <c r="F3" s="3">
        <v>10</v>
      </c>
      <c r="G3" s="3" t="s">
        <v>22</v>
      </c>
      <c r="H3" s="3">
        <v>10</v>
      </c>
      <c r="I3" s="4" t="s">
        <v>135</v>
      </c>
      <c r="J3" s="4">
        <v>10</v>
      </c>
      <c r="K3" s="3" t="s">
        <v>22</v>
      </c>
      <c r="L3" s="3">
        <v>20</v>
      </c>
      <c r="M3" s="3" t="s">
        <v>22</v>
      </c>
      <c r="N3" s="3">
        <v>10</v>
      </c>
      <c r="O3" s="3" t="s">
        <v>22</v>
      </c>
      <c r="P3" s="3">
        <v>5</v>
      </c>
      <c r="Q3" s="4" t="s">
        <v>18</v>
      </c>
      <c r="R3" s="4">
        <v>10</v>
      </c>
      <c r="S3" s="11" t="s">
        <v>133</v>
      </c>
      <c r="T3" s="11">
        <v>10</v>
      </c>
      <c r="U3" s="4" t="s">
        <v>125</v>
      </c>
      <c r="V3" s="12">
        <v>5</v>
      </c>
      <c r="W3" s="12" t="s">
        <v>21</v>
      </c>
      <c r="X3" s="12">
        <v>10</v>
      </c>
      <c r="Y3" s="11" t="s">
        <v>22</v>
      </c>
      <c r="Z3" s="11">
        <v>5</v>
      </c>
      <c r="AA3" s="12" t="s">
        <v>21</v>
      </c>
      <c r="AB3" s="12">
        <v>5</v>
      </c>
      <c r="AC3" s="11" t="s">
        <v>117</v>
      </c>
      <c r="AD3" s="11">
        <v>10</v>
      </c>
      <c r="AE3" s="11" t="s">
        <v>117</v>
      </c>
      <c r="AF3" s="11">
        <v>10</v>
      </c>
      <c r="AG3" s="11" t="s">
        <v>117</v>
      </c>
      <c r="AH3" s="11">
        <v>10</v>
      </c>
    </row>
    <row r="4" spans="1:34" x14ac:dyDescent="0.2">
      <c r="A4" s="3" t="s">
        <v>165</v>
      </c>
      <c r="B4" s="3">
        <v>25</v>
      </c>
      <c r="I4" s="3" t="s">
        <v>22</v>
      </c>
      <c r="J4" s="3">
        <v>25</v>
      </c>
      <c r="Q4" s="3" t="s">
        <v>17</v>
      </c>
      <c r="R4" s="3">
        <v>20</v>
      </c>
      <c r="S4" s="5"/>
      <c r="T4" s="5"/>
      <c r="U4" s="3" t="s">
        <v>124</v>
      </c>
      <c r="V4" s="11">
        <v>10</v>
      </c>
      <c r="W4" s="11" t="s">
        <v>24</v>
      </c>
      <c r="X4" s="11">
        <v>15</v>
      </c>
      <c r="AA4" s="11" t="s">
        <v>128</v>
      </c>
      <c r="AB4" s="11">
        <v>10</v>
      </c>
      <c r="AE4" s="5"/>
      <c r="AF4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30" sqref="B30"/>
    </sheetView>
  </sheetViews>
  <sheetFormatPr baseColWidth="10" defaultRowHeight="14.25" x14ac:dyDescent="0.2"/>
  <cols>
    <col min="1" max="1" width="6" customWidth="1"/>
    <col min="2" max="2" width="84.5" customWidth="1"/>
  </cols>
  <sheetData>
    <row r="1" spans="1:2" x14ac:dyDescent="0.2">
      <c r="B1" t="s">
        <v>112</v>
      </c>
    </row>
    <row r="2" spans="1:2" x14ac:dyDescent="0.2">
      <c r="B2" t="s">
        <v>115</v>
      </c>
    </row>
    <row r="3" spans="1:2" x14ac:dyDescent="0.2">
      <c r="A3" t="s">
        <v>44</v>
      </c>
      <c r="B3" t="s">
        <v>166</v>
      </c>
    </row>
    <row r="4" spans="1:2" x14ac:dyDescent="0.2">
      <c r="A4" t="s">
        <v>45</v>
      </c>
      <c r="B4" t="s">
        <v>134</v>
      </c>
    </row>
    <row r="5" spans="1:2" x14ac:dyDescent="0.2">
      <c r="A5" t="s">
        <v>46</v>
      </c>
      <c r="B5" t="s">
        <v>119</v>
      </c>
    </row>
    <row r="6" spans="1:2" x14ac:dyDescent="0.2">
      <c r="A6" t="s">
        <v>47</v>
      </c>
      <c r="B6" t="s">
        <v>169</v>
      </c>
    </row>
    <row r="7" spans="1:2" x14ac:dyDescent="0.2">
      <c r="A7" t="s">
        <v>48</v>
      </c>
      <c r="B7" t="s">
        <v>170</v>
      </c>
    </row>
    <row r="8" spans="1:2" x14ac:dyDescent="0.2">
      <c r="B8" t="s">
        <v>120</v>
      </c>
    </row>
    <row r="9" spans="1:2" x14ac:dyDescent="0.2">
      <c r="A9" t="s">
        <v>49</v>
      </c>
      <c r="B9" t="s">
        <v>129</v>
      </c>
    </row>
    <row r="10" spans="1:2" x14ac:dyDescent="0.2">
      <c r="A10" t="s">
        <v>50</v>
      </c>
      <c r="B10" t="s">
        <v>130</v>
      </c>
    </row>
    <row r="11" spans="1:2" x14ac:dyDescent="0.2">
      <c r="A11" t="s">
        <v>51</v>
      </c>
    </row>
    <row r="13" spans="1:2" x14ac:dyDescent="0.2">
      <c r="B13" t="s">
        <v>113</v>
      </c>
    </row>
    <row r="14" spans="1:2" x14ac:dyDescent="0.2">
      <c r="B14" t="s">
        <v>93</v>
      </c>
    </row>
    <row r="15" spans="1:2" x14ac:dyDescent="0.2">
      <c r="A15" t="s">
        <v>52</v>
      </c>
      <c r="B15" t="s">
        <v>167</v>
      </c>
    </row>
    <row r="16" spans="1:2" x14ac:dyDescent="0.2">
      <c r="A16" t="s">
        <v>53</v>
      </c>
      <c r="B16" t="s">
        <v>168</v>
      </c>
    </row>
    <row r="17" spans="1:2" x14ac:dyDescent="0.2">
      <c r="A17" t="s">
        <v>121</v>
      </c>
      <c r="B17" t="s">
        <v>122</v>
      </c>
    </row>
    <row r="18" spans="1:2" x14ac:dyDescent="0.2">
      <c r="B18" t="s">
        <v>111</v>
      </c>
    </row>
    <row r="19" spans="1:2" x14ac:dyDescent="0.2">
      <c r="A19" t="s">
        <v>54</v>
      </c>
      <c r="B19" t="s">
        <v>116</v>
      </c>
    </row>
    <row r="20" spans="1:2" x14ac:dyDescent="0.2">
      <c r="A20" t="s">
        <v>55</v>
      </c>
      <c r="B20" t="s">
        <v>171</v>
      </c>
    </row>
    <row r="21" spans="1:2" x14ac:dyDescent="0.2">
      <c r="A21" t="s">
        <v>56</v>
      </c>
      <c r="B21" t="s">
        <v>172</v>
      </c>
    </row>
    <row r="22" spans="1:2" x14ac:dyDescent="0.2">
      <c r="B22" t="s">
        <v>114</v>
      </c>
    </row>
    <row r="23" spans="1:2" x14ac:dyDescent="0.2">
      <c r="A23" t="s">
        <v>57</v>
      </c>
      <c r="B23" t="s">
        <v>173</v>
      </c>
    </row>
    <row r="24" spans="1:2" x14ac:dyDescent="0.2">
      <c r="A24" t="s">
        <v>58</v>
      </c>
      <c r="B24" t="s">
        <v>174</v>
      </c>
    </row>
    <row r="25" spans="1:2" x14ac:dyDescent="0.2">
      <c r="A25" t="s">
        <v>59</v>
      </c>
      <c r="B25" t="s">
        <v>175</v>
      </c>
    </row>
    <row r="27" spans="1:2" x14ac:dyDescent="0.2">
      <c r="B27" t="s">
        <v>40</v>
      </c>
    </row>
    <row r="28" spans="1:2" x14ac:dyDescent="0.2">
      <c r="B28" t="s">
        <v>41</v>
      </c>
    </row>
    <row r="30" spans="1:2" x14ac:dyDescent="0.2">
      <c r="B30" t="s">
        <v>29</v>
      </c>
    </row>
    <row r="31" spans="1:2" x14ac:dyDescent="0.2">
      <c r="B31" t="s">
        <v>61</v>
      </c>
    </row>
    <row r="32" spans="1:2" x14ac:dyDescent="0.2">
      <c r="B32" t="s">
        <v>60</v>
      </c>
    </row>
  </sheetData>
  <sheetProtection formatCells="0" formatColumns="0" formatRows="0" insertColumns="0" insertRows="0" insertHyperlinks="0" deleteColumns="0" deleteRows="0" sort="0" autoFilter="0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C20" sqref="C20"/>
    </sheetView>
  </sheetViews>
  <sheetFormatPr baseColWidth="10" defaultRowHeight="14.25" x14ac:dyDescent="0.2"/>
  <cols>
    <col min="2" max="2" width="13.625" customWidth="1"/>
  </cols>
  <sheetData>
    <row r="1" spans="2:3" x14ac:dyDescent="0.2">
      <c r="B1" t="s">
        <v>159</v>
      </c>
      <c r="C1" t="s">
        <v>139</v>
      </c>
    </row>
    <row r="2" spans="2:3" x14ac:dyDescent="0.2">
      <c r="B2" t="s">
        <v>149</v>
      </c>
      <c r="C2" t="s">
        <v>144</v>
      </c>
    </row>
    <row r="3" spans="2:3" x14ac:dyDescent="0.2">
      <c r="B3" t="s">
        <v>150</v>
      </c>
      <c r="C3" t="s">
        <v>145</v>
      </c>
    </row>
    <row r="4" spans="2:3" x14ac:dyDescent="0.2">
      <c r="B4" t="s">
        <v>151</v>
      </c>
      <c r="C4" t="s">
        <v>146</v>
      </c>
    </row>
    <row r="5" spans="2:3" x14ac:dyDescent="0.2">
      <c r="B5" t="s">
        <v>152</v>
      </c>
      <c r="C5" t="s">
        <v>147</v>
      </c>
    </row>
    <row r="6" spans="2:3" x14ac:dyDescent="0.2">
      <c r="B6" t="s">
        <v>153</v>
      </c>
      <c r="C6" t="s">
        <v>148</v>
      </c>
    </row>
    <row r="7" spans="2:3" x14ac:dyDescent="0.2">
      <c r="B7" t="s">
        <v>154</v>
      </c>
    </row>
    <row r="8" spans="2:3" x14ac:dyDescent="0.2">
      <c r="B8" t="s">
        <v>155</v>
      </c>
    </row>
    <row r="9" spans="2:3" x14ac:dyDescent="0.2">
      <c r="B9" t="s">
        <v>156</v>
      </c>
    </row>
    <row r="10" spans="2:3" x14ac:dyDescent="0.2">
      <c r="B10" t="s">
        <v>157</v>
      </c>
    </row>
    <row r="11" spans="2:3" x14ac:dyDescent="0.2">
      <c r="B11" t="s">
        <v>158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workbookViewId="0">
      <selection activeCell="N10" sqref="N10"/>
    </sheetView>
  </sheetViews>
  <sheetFormatPr baseColWidth="10" defaultColWidth="11" defaultRowHeight="14.25" x14ac:dyDescent="0.2"/>
  <cols>
    <col min="1" max="1" width="2.375" style="6" hidden="1" customWidth="1"/>
    <col min="2" max="2" width="3.125" style="6" hidden="1" customWidth="1"/>
    <col min="3" max="3" width="53.25" style="26" customWidth="1"/>
    <col min="4" max="4" width="31.5" style="32" customWidth="1"/>
    <col min="5" max="5" width="7.375" style="29" customWidth="1"/>
    <col min="6" max="6" width="0.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67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28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27.7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30.75" customHeight="1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ht="29.25" customHeight="1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4:E4"/>
    <mergeCell ref="C6:E6"/>
    <mergeCell ref="C2:E2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67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162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163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zoomScalePageLayoutView="40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67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67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67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23">
      <formula1>Bai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0">
      <formula1>Aai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C1" zoomScale="115" zoomScaleNormal="115" workbookViewId="0">
      <selection activeCell="C10" sqref="C10"/>
    </sheetView>
  </sheetViews>
  <sheetFormatPr baseColWidth="10" defaultColWidth="11" defaultRowHeight="14.25" x14ac:dyDescent="0.2"/>
  <cols>
    <col min="1" max="1" width="2.375" style="6" hidden="1" customWidth="1"/>
    <col min="2" max="2" width="6.875" style="6" hidden="1" customWidth="1"/>
    <col min="3" max="3" width="53.25" style="26" customWidth="1"/>
    <col min="4" max="4" width="31.5" style="32" customWidth="1"/>
    <col min="5" max="5" width="7.375" style="29" customWidth="1"/>
    <col min="6" max="6" width="2.375" style="44" hidden="1" customWidth="1"/>
    <col min="7" max="16384" width="11" style="6"/>
  </cols>
  <sheetData>
    <row r="1" spans="1:7" x14ac:dyDescent="0.2">
      <c r="A1" s="45"/>
      <c r="B1" s="44"/>
      <c r="C1" s="42"/>
      <c r="D1" s="43"/>
      <c r="E1" s="49"/>
      <c r="F1" s="46"/>
    </row>
    <row r="2" spans="1:7" ht="33" customHeight="1" x14ac:dyDescent="0.3">
      <c r="A2" s="25"/>
      <c r="B2" s="20" t="s">
        <v>67</v>
      </c>
      <c r="C2" s="113" t="s">
        <v>29</v>
      </c>
      <c r="D2" s="114"/>
      <c r="E2" s="115"/>
    </row>
    <row r="3" spans="1:7" ht="12" customHeight="1" x14ac:dyDescent="0.2">
      <c r="A3" s="44"/>
      <c r="B3" s="44"/>
      <c r="C3" s="42"/>
      <c r="D3" s="43"/>
      <c r="E3" s="41"/>
    </row>
    <row r="4" spans="1:7" ht="75" customHeight="1" x14ac:dyDescent="0.2">
      <c r="C4" s="110" t="s">
        <v>61</v>
      </c>
      <c r="D4" s="111"/>
      <c r="E4" s="112"/>
    </row>
    <row r="5" spans="1:7" ht="12.75" customHeight="1" x14ac:dyDescent="0.2">
      <c r="A5" s="44"/>
      <c r="B5" s="44"/>
      <c r="C5" s="42"/>
      <c r="D5" s="43"/>
      <c r="E5" s="41"/>
    </row>
    <row r="6" spans="1:7" ht="75" customHeight="1" x14ac:dyDescent="0.2">
      <c r="C6" s="110" t="s">
        <v>60</v>
      </c>
      <c r="D6" s="111"/>
      <c r="E6" s="112"/>
    </row>
    <row r="7" spans="1:7" ht="14.25" customHeight="1" thickBot="1" x14ac:dyDescent="0.25">
      <c r="C7" s="42"/>
      <c r="D7" s="43"/>
      <c r="E7" s="41"/>
    </row>
    <row r="8" spans="1:7" ht="28.5" customHeight="1" thickTop="1" thickBot="1" x14ac:dyDescent="0.35">
      <c r="A8" s="24"/>
      <c r="B8" s="13"/>
      <c r="C8" s="48" t="str">
        <f>Critères!B1</f>
        <v>Axe A – Valeur du jeu</v>
      </c>
      <c r="D8" s="33"/>
      <c r="E8" s="38"/>
      <c r="F8" s="45"/>
    </row>
    <row r="9" spans="1:7" ht="34.5" customHeight="1" thickTop="1" x14ac:dyDescent="0.25">
      <c r="A9" s="24"/>
      <c r="B9" s="21"/>
      <c r="C9" s="57" t="str">
        <f>Critères!B2</f>
        <v>a) Données de grande valeur</v>
      </c>
      <c r="D9" s="77"/>
      <c r="E9" s="81"/>
      <c r="F9" s="45"/>
    </row>
    <row r="10" spans="1:7" ht="28.5" x14ac:dyDescent="0.2">
      <c r="A10" s="24"/>
      <c r="B10" s="7" t="s">
        <v>94</v>
      </c>
      <c r="C10" s="68" t="str">
        <f>Critères!B3</f>
        <v>1 – Les données ouvertes répondent aux caractéristiques de l'orientation 2</v>
      </c>
      <c r="D10" s="59"/>
      <c r="E10" s="82" t="e">
        <f>VLOOKUP(D10,AaiV,2,FALSE)</f>
        <v>#N/A</v>
      </c>
      <c r="F10" s="45"/>
    </row>
    <row r="11" spans="1:7" ht="15" thickBot="1" x14ac:dyDescent="0.25">
      <c r="A11" s="24"/>
      <c r="B11" s="7" t="s">
        <v>95</v>
      </c>
      <c r="C11" s="68" t="str">
        <f>Critères!B4</f>
        <v>2 – Jeux prioritaires identifiés (GTGOC + Open Data Index)</v>
      </c>
      <c r="D11" s="63"/>
      <c r="E11" s="97" t="e">
        <f>VLOOKUP(D11,AaiiV,2,FALSE)</f>
        <v>#N/A</v>
      </c>
      <c r="F11" s="85"/>
      <c r="G11" s="91"/>
    </row>
    <row r="12" spans="1:7" ht="17.25" thickTop="1" x14ac:dyDescent="0.25">
      <c r="A12" s="24"/>
      <c r="B12" s="7" t="s">
        <v>96</v>
      </c>
      <c r="C12" s="57" t="str">
        <f>Critères!B5</f>
        <v>b) Qualité des données proposées</v>
      </c>
      <c r="D12" s="77"/>
      <c r="E12" s="90"/>
      <c r="F12" s="45"/>
    </row>
    <row r="13" spans="1:7" ht="28.5" x14ac:dyDescent="0.2">
      <c r="A13" s="24"/>
      <c r="B13" s="7" t="s">
        <v>97</v>
      </c>
      <c r="C13" s="72" t="str">
        <f>Critères!B6</f>
        <v>1 – Fréquence des mises à jour permettant de conserver la pertinence des données</v>
      </c>
      <c r="D13" s="63"/>
      <c r="E13" s="83" t="e">
        <f>VLOOKUP(D13,AbiiV,2,FALSE)</f>
        <v>#N/A</v>
      </c>
      <c r="F13" s="89"/>
      <c r="G13" s="93"/>
    </row>
    <row r="14" spans="1:7" ht="29.25" thickBot="1" x14ac:dyDescent="0.25">
      <c r="A14" s="24"/>
      <c r="B14" s="7" t="s">
        <v>98</v>
      </c>
      <c r="C14" s="75" t="str">
        <f>Critères!B7</f>
        <v>2 – Les données sont de qualité : intègres, exhaustives, disponibles, granulaires, et interopérables</v>
      </c>
      <c r="D14" s="76"/>
      <c r="E14" s="84" t="e">
        <f>VLOOKUP(D14,AbiiiV,2,FALSE)</f>
        <v>#N/A</v>
      </c>
      <c r="F14" s="85"/>
      <c r="G14" s="91"/>
    </row>
    <row r="15" spans="1:7" ht="43.5" customHeight="1" x14ac:dyDescent="0.25">
      <c r="A15" s="24"/>
      <c r="B15" s="7"/>
      <c r="C15" s="56" t="str">
        <f>Critères!B8</f>
        <v>C) Performance de l'administration publique</v>
      </c>
      <c r="D15" s="53"/>
      <c r="E15" s="82"/>
      <c r="F15" s="45"/>
    </row>
    <row r="16" spans="1:7" ht="42.75" x14ac:dyDescent="0.2">
      <c r="A16" s="24"/>
      <c r="B16" s="7" t="s">
        <v>99</v>
      </c>
      <c r="C16" s="74" t="str">
        <f>Critères!B9</f>
        <v>1 – Données de référence : les organismes pourraient utiliser ces données en intrants pour alimenter leur système d'information</v>
      </c>
      <c r="D16" s="59"/>
      <c r="E16" s="83" t="e">
        <f>VLOOKUP(D16,AciV,2,FALSE)</f>
        <v>#N/A</v>
      </c>
      <c r="F16" s="45"/>
    </row>
    <row r="17" spans="1:7" ht="15" thickBot="1" x14ac:dyDescent="0.25">
      <c r="A17" s="24"/>
      <c r="B17" s="7" t="s">
        <v>100</v>
      </c>
      <c r="C17" s="54" t="str">
        <f>Critères!B10</f>
        <v xml:space="preserve">2 – Demandes d’accès à l’information récurrentes </v>
      </c>
      <c r="D17" s="58"/>
      <c r="E17" s="84" t="e">
        <f>VLOOKUP(D17,AciiV,2,FALSE)</f>
        <v>#N/A</v>
      </c>
      <c r="F17" s="45"/>
    </row>
    <row r="18" spans="1:7" x14ac:dyDescent="0.2">
      <c r="A18" s="24"/>
      <c r="B18" s="7" t="s">
        <v>101</v>
      </c>
      <c r="C18" s="80"/>
      <c r="D18" s="36"/>
      <c r="E18" s="78"/>
      <c r="F18" s="45"/>
    </row>
    <row r="19" spans="1:7" ht="16.5" x14ac:dyDescent="0.2">
      <c r="A19" s="24"/>
      <c r="B19" s="7"/>
      <c r="C19" s="79" t="str">
        <f>Critères!B27</f>
        <v>Total de l'axe A</v>
      </c>
      <c r="D19" s="35"/>
      <c r="E19" s="31" t="e">
        <f>SUM(E17,E16,E14,E13,E11,E10)</f>
        <v>#N/A</v>
      </c>
      <c r="F19" s="45"/>
    </row>
    <row r="20" spans="1:7" ht="15" thickBot="1" x14ac:dyDescent="0.25">
      <c r="A20" s="24"/>
      <c r="B20" s="18" t="s">
        <v>16</v>
      </c>
      <c r="C20" s="39"/>
      <c r="D20" s="40"/>
      <c r="E20" s="41"/>
      <c r="F20" s="45"/>
      <c r="G20" s="25"/>
    </row>
    <row r="21" spans="1:7" ht="21" thickTop="1" thickBot="1" x14ac:dyDescent="0.35">
      <c r="C21" s="48" t="str">
        <f>Critères!B13</f>
        <v>Axe B – Simplicité de diffusion</v>
      </c>
      <c r="D21" s="33"/>
      <c r="E21" s="38"/>
    </row>
    <row r="22" spans="1:7" ht="30.75" customHeight="1" thickTop="1" thickBot="1" x14ac:dyDescent="0.35">
      <c r="A22" s="37"/>
      <c r="B22" s="10"/>
      <c r="C22" s="73" t="str">
        <f>Critères!B14</f>
        <v xml:space="preserve">a) Qualité de la source des données brutes </v>
      </c>
      <c r="D22" s="34"/>
      <c r="E22" s="51"/>
    </row>
    <row r="23" spans="1:7" ht="30.75" customHeight="1" thickTop="1" x14ac:dyDescent="0.25">
      <c r="B23" s="21"/>
      <c r="C23" s="72" t="str">
        <f>Critères!B15</f>
        <v>1 – Provenance des données</v>
      </c>
      <c r="D23" s="59"/>
      <c r="E23" s="64" t="e">
        <f>VLOOKUP(D23,BaiV,2,FALSE)</f>
        <v>#N/A</v>
      </c>
    </row>
    <row r="24" spans="1:7" ht="28.5" x14ac:dyDescent="0.2">
      <c r="B24" s="9" t="s">
        <v>102</v>
      </c>
      <c r="C24" s="72" t="str">
        <f>Critères!B16</f>
        <v>2 – Saisie des données (manuellement ou générées automatiquement)</v>
      </c>
      <c r="D24" s="59"/>
      <c r="E24" s="64" t="e">
        <f>VLOOKUP(D24,BaiiV,2,FALSE)</f>
        <v>#N/A</v>
      </c>
    </row>
    <row r="25" spans="1:7" ht="30.75" customHeight="1" thickBot="1" x14ac:dyDescent="0.25">
      <c r="B25" s="9" t="s">
        <v>103</v>
      </c>
      <c r="C25" s="70" t="str">
        <f>Critères!B17</f>
        <v>3 - Efforts pour la première diffusion</v>
      </c>
      <c r="D25" s="58"/>
      <c r="E25" s="96" t="e">
        <f>VLOOKUP(D25,BaiiiV,2,FALSE)</f>
        <v>#N/A</v>
      </c>
    </row>
    <row r="26" spans="1:7" ht="27" customHeight="1" x14ac:dyDescent="0.25">
      <c r="B26" s="22"/>
      <c r="C26" s="56" t="str">
        <f>Critères!B18</f>
        <v>b) Maturité à gérer le jeu de données proposé</v>
      </c>
      <c r="D26" s="55"/>
      <c r="E26" s="52"/>
    </row>
    <row r="27" spans="1:7" x14ac:dyDescent="0.2">
      <c r="B27" s="9" t="s">
        <v>104</v>
      </c>
      <c r="C27" s="68" t="str">
        <f>Critères!B19</f>
        <v>1 – Méthode d’extraction.</v>
      </c>
      <c r="D27" s="59"/>
      <c r="E27" s="87" t="e">
        <f>VLOOKUP(D27,BbiV,2,FALSE)</f>
        <v>#N/A</v>
      </c>
      <c r="F27" s="88"/>
      <c r="G27" s="92"/>
    </row>
    <row r="28" spans="1:7" x14ac:dyDescent="0.2">
      <c r="B28" s="9" t="s">
        <v>105</v>
      </c>
      <c r="C28" s="68" t="str">
        <f>Critères!B20</f>
        <v>2 – Métadonnées connues</v>
      </c>
      <c r="D28" s="59"/>
      <c r="E28" s="86" t="e">
        <f>VLOOKUP(D28,BbiiV,2,FALSE)</f>
        <v>#N/A</v>
      </c>
    </row>
    <row r="29" spans="1:7" ht="15" thickBot="1" x14ac:dyDescent="0.25">
      <c r="B29" s="9" t="s">
        <v>106</v>
      </c>
      <c r="C29" s="71" t="str">
        <f>Critères!B21</f>
        <v>3 – Méthode de diffusion et de mise à jour</v>
      </c>
      <c r="D29" s="60"/>
      <c r="E29" s="65" t="e">
        <f>VLOOKUP(D29,BbiiiV,2,FALSE)</f>
        <v>#N/A</v>
      </c>
      <c r="F29" s="85"/>
      <c r="G29" s="91"/>
    </row>
    <row r="30" spans="1:7" ht="31.5" customHeight="1" x14ac:dyDescent="0.25">
      <c r="B30" s="22"/>
      <c r="C30" s="67" t="str">
        <f>Critères!B22</f>
        <v>c) Conformité juridique</v>
      </c>
      <c r="D30" s="66"/>
      <c r="E30" s="52"/>
    </row>
    <row r="31" spans="1:7" s="27" customFormat="1" ht="28.5" x14ac:dyDescent="0.2">
      <c r="B31" s="28" t="s">
        <v>107</v>
      </c>
      <c r="C31" s="68" t="str">
        <f>Critères!B23</f>
        <v>1 – Empêcher la réidentification des personnes et ainsi assurer la protection des renseignements personnels</v>
      </c>
      <c r="D31" s="59"/>
      <c r="E31" s="64" t="e">
        <f>VLOOKUP(D31,BciV,2,FALSE)</f>
        <v>#N/A</v>
      </c>
      <c r="F31" s="47"/>
    </row>
    <row r="32" spans="1:7" s="27" customFormat="1" x14ac:dyDescent="0.2">
      <c r="B32" s="28" t="s">
        <v>108</v>
      </c>
      <c r="C32" s="69" t="str">
        <f>Critères!B24</f>
        <v>2 – Protéger les renseignements confidentiels</v>
      </c>
      <c r="D32" s="61"/>
      <c r="E32" s="64" t="e">
        <f>VLOOKUP(D32,Pointages!AE2:AF3,2,FALSE)</f>
        <v>#N/A</v>
      </c>
      <c r="F32" s="47"/>
    </row>
    <row r="33" spans="2:7" s="27" customFormat="1" ht="31.5" customHeight="1" thickBot="1" x14ac:dyDescent="0.25">
      <c r="B33" s="28" t="s">
        <v>109</v>
      </c>
      <c r="C33" s="70" t="str">
        <f>Critères!B25</f>
        <v>3 – Respecter les droits de propriété intellectuelle détenus par un tiers et dont la diffusion n’est pas autorisée</v>
      </c>
      <c r="D33" s="62"/>
      <c r="E33" s="65" t="e">
        <f>VLOOKUP(D33,BciiiV,2,FALSE)</f>
        <v>#N/A</v>
      </c>
      <c r="F33" s="47"/>
    </row>
    <row r="34" spans="2:7" x14ac:dyDescent="0.2">
      <c r="B34" s="9"/>
      <c r="C34" s="50"/>
      <c r="D34" s="36"/>
      <c r="E34" s="30"/>
    </row>
    <row r="35" spans="2:7" ht="16.5" x14ac:dyDescent="0.2">
      <c r="B35" s="19" t="s">
        <v>16</v>
      </c>
      <c r="C35" s="79" t="str">
        <f>Critères!B28</f>
        <v>Total de l'axe B</v>
      </c>
      <c r="D35" s="79"/>
      <c r="E35" s="31" t="e">
        <f>SUM(E23,E24,E25,E27,E28,E29,E31,E32,E33)</f>
        <v>#N/A</v>
      </c>
      <c r="F35" s="45"/>
      <c r="G35" s="25"/>
    </row>
    <row r="36" spans="2:7" x14ac:dyDescent="0.2">
      <c r="D36" s="94"/>
      <c r="F36" s="6"/>
    </row>
    <row r="37" spans="2:7" x14ac:dyDescent="0.2">
      <c r="D37" s="94"/>
      <c r="F37" s="6"/>
    </row>
    <row r="38" spans="2:7" x14ac:dyDescent="0.2">
      <c r="D38" s="94"/>
      <c r="F38" s="6"/>
    </row>
    <row r="39" spans="2:7" x14ac:dyDescent="0.2">
      <c r="C39" s="95"/>
      <c r="D39" s="94"/>
      <c r="F39" s="6"/>
    </row>
    <row r="40" spans="2:7" x14ac:dyDescent="0.2">
      <c r="C40" s="95"/>
      <c r="D40" s="94"/>
      <c r="F40" s="6"/>
    </row>
    <row r="41" spans="2:7" x14ac:dyDescent="0.2">
      <c r="D41" s="94"/>
      <c r="F41" s="6"/>
    </row>
    <row r="42" spans="2:7" x14ac:dyDescent="0.2">
      <c r="D42" s="94" t="s">
        <v>25</v>
      </c>
      <c r="F42" s="6"/>
    </row>
    <row r="43" spans="2:7" x14ac:dyDescent="0.2">
      <c r="D43" s="94"/>
      <c r="F43" s="6"/>
    </row>
    <row r="44" spans="2:7" x14ac:dyDescent="0.2">
      <c r="D44" s="94"/>
      <c r="F44" s="6"/>
    </row>
    <row r="45" spans="2:7" x14ac:dyDescent="0.2">
      <c r="D45" s="94"/>
      <c r="F45" s="6"/>
    </row>
    <row r="46" spans="2:7" x14ac:dyDescent="0.2">
      <c r="D46" s="94"/>
      <c r="F46" s="6"/>
    </row>
    <row r="47" spans="2:7" x14ac:dyDescent="0.2">
      <c r="D47" s="94"/>
      <c r="F47" s="6"/>
    </row>
    <row r="48" spans="2:7" x14ac:dyDescent="0.2">
      <c r="D48" s="94"/>
      <c r="F48" s="6"/>
    </row>
    <row r="49" spans="4:6" x14ac:dyDescent="0.2">
      <c r="D49" s="94"/>
      <c r="F49" s="6"/>
    </row>
    <row r="50" spans="4:6" x14ac:dyDescent="0.2">
      <c r="D50" s="94"/>
      <c r="F50" s="6"/>
    </row>
    <row r="51" spans="4:6" x14ac:dyDescent="0.2">
      <c r="D51" s="94"/>
      <c r="F51" s="6"/>
    </row>
    <row r="52" spans="4:6" x14ac:dyDescent="0.2">
      <c r="D52" s="94"/>
      <c r="F52" s="6"/>
    </row>
    <row r="53" spans="4:6" x14ac:dyDescent="0.2">
      <c r="D53" s="94"/>
      <c r="F53" s="6"/>
    </row>
    <row r="54" spans="4:6" x14ac:dyDescent="0.2">
      <c r="D54" s="94"/>
      <c r="F54" s="6"/>
    </row>
    <row r="55" spans="4:6" x14ac:dyDescent="0.2">
      <c r="D55" s="94"/>
      <c r="F55" s="6"/>
    </row>
    <row r="56" spans="4:6" x14ac:dyDescent="0.2">
      <c r="D56" s="94"/>
      <c r="F56" s="6"/>
    </row>
    <row r="57" spans="4:6" x14ac:dyDescent="0.2">
      <c r="D57" s="94"/>
      <c r="F57" s="6"/>
    </row>
    <row r="58" spans="4:6" x14ac:dyDescent="0.2">
      <c r="D58" s="94"/>
      <c r="F58" s="6"/>
    </row>
    <row r="59" spans="4:6" x14ac:dyDescent="0.2">
      <c r="D59" s="94"/>
      <c r="F59" s="6"/>
    </row>
    <row r="60" spans="4:6" x14ac:dyDescent="0.2">
      <c r="D60" s="94"/>
      <c r="F60" s="6"/>
    </row>
    <row r="61" spans="4:6" x14ac:dyDescent="0.2">
      <c r="D61" s="94"/>
      <c r="F61" s="6"/>
    </row>
    <row r="62" spans="4:6" x14ac:dyDescent="0.2">
      <c r="D62" s="94"/>
      <c r="F62" s="6"/>
    </row>
    <row r="63" spans="4:6" x14ac:dyDescent="0.2">
      <c r="D63" s="94"/>
      <c r="F63" s="6"/>
    </row>
    <row r="64" spans="4:6" x14ac:dyDescent="0.2">
      <c r="D64" s="94"/>
      <c r="F64" s="6"/>
    </row>
    <row r="65" spans="4:6" x14ac:dyDescent="0.2">
      <c r="D65" s="94"/>
      <c r="F65" s="6"/>
    </row>
    <row r="66" spans="4:6" x14ac:dyDescent="0.2">
      <c r="D66" s="94"/>
      <c r="F66" s="6"/>
    </row>
    <row r="67" spans="4:6" x14ac:dyDescent="0.2">
      <c r="D67" s="94"/>
      <c r="F67" s="6"/>
    </row>
    <row r="68" spans="4:6" x14ac:dyDescent="0.2">
      <c r="D68" s="94"/>
      <c r="F68" s="6"/>
    </row>
    <row r="69" spans="4:6" x14ac:dyDescent="0.2">
      <c r="D69" s="94"/>
      <c r="F69" s="6"/>
    </row>
    <row r="70" spans="4:6" x14ac:dyDescent="0.2">
      <c r="D70" s="94"/>
      <c r="F70" s="6"/>
    </row>
    <row r="71" spans="4:6" x14ac:dyDescent="0.2">
      <c r="D71" s="94"/>
      <c r="F71" s="6"/>
    </row>
    <row r="72" spans="4:6" x14ac:dyDescent="0.2">
      <c r="D72" s="94"/>
      <c r="F72" s="6"/>
    </row>
    <row r="73" spans="4:6" x14ac:dyDescent="0.2">
      <c r="D73" s="94"/>
      <c r="F73" s="6"/>
    </row>
    <row r="74" spans="4:6" x14ac:dyDescent="0.2">
      <c r="D74" s="94"/>
      <c r="F74" s="6"/>
    </row>
    <row r="75" spans="4:6" x14ac:dyDescent="0.2">
      <c r="D75" s="94"/>
      <c r="F75" s="6"/>
    </row>
    <row r="76" spans="4:6" x14ac:dyDescent="0.2">
      <c r="D76" s="94"/>
      <c r="F76" s="6"/>
    </row>
    <row r="77" spans="4:6" x14ac:dyDescent="0.2">
      <c r="D77" s="94"/>
      <c r="F77" s="6"/>
    </row>
    <row r="78" spans="4:6" x14ac:dyDescent="0.2">
      <c r="D78" s="94"/>
      <c r="F78" s="6"/>
    </row>
    <row r="79" spans="4:6" x14ac:dyDescent="0.2">
      <c r="D79" s="94"/>
      <c r="F79" s="6"/>
    </row>
    <row r="80" spans="4:6" x14ac:dyDescent="0.2">
      <c r="D80" s="94"/>
      <c r="F80" s="6"/>
    </row>
    <row r="81" spans="4:6" x14ac:dyDescent="0.2">
      <c r="D81" s="94"/>
      <c r="F81" s="6"/>
    </row>
    <row r="82" spans="4:6" x14ac:dyDescent="0.2">
      <c r="D82" s="94"/>
      <c r="F82" s="6"/>
    </row>
    <row r="83" spans="4:6" x14ac:dyDescent="0.2">
      <c r="D83" s="94"/>
      <c r="F83" s="6"/>
    </row>
    <row r="84" spans="4:6" x14ac:dyDescent="0.2">
      <c r="D84" s="94"/>
      <c r="F84" s="6"/>
    </row>
    <row r="85" spans="4:6" x14ac:dyDescent="0.2">
      <c r="D85" s="94"/>
      <c r="F85" s="6"/>
    </row>
    <row r="86" spans="4:6" x14ac:dyDescent="0.2">
      <c r="D86" s="94"/>
      <c r="F86" s="6"/>
    </row>
    <row r="87" spans="4:6" x14ac:dyDescent="0.2">
      <c r="D87" s="94"/>
      <c r="F87" s="6"/>
    </row>
    <row r="88" spans="4:6" x14ac:dyDescent="0.2">
      <c r="D88" s="94"/>
      <c r="F88" s="6"/>
    </row>
    <row r="89" spans="4:6" x14ac:dyDescent="0.2">
      <c r="D89" s="94"/>
      <c r="F89" s="6"/>
    </row>
    <row r="90" spans="4:6" x14ac:dyDescent="0.2">
      <c r="D90" s="94"/>
      <c r="F90" s="6"/>
    </row>
    <row r="91" spans="4:6" x14ac:dyDescent="0.2">
      <c r="D91" s="94"/>
      <c r="F91" s="6"/>
    </row>
  </sheetData>
  <mergeCells count="3">
    <mergeCell ref="C2:E2"/>
    <mergeCell ref="C4:E4"/>
    <mergeCell ref="C6:E6"/>
  </mergeCells>
  <conditionalFormatting sqref="E23 D8 E27:E29 E31:E33 D11 D13:D18 E25">
    <cfRule type="colorScale" priority="45">
      <colorScale>
        <cfvo type="num" val="0"/>
        <cfvo type="num" val="20"/>
        <color rgb="FFFFC000"/>
        <color rgb="FF00B050"/>
      </colorScale>
    </cfRule>
    <cfRule type="colorScale" priority="46">
      <colorScale>
        <cfvo type="num" val="0"/>
        <cfvo type="num" val="20"/>
        <color rgb="FFFFC000"/>
        <color rgb="FF00B050"/>
      </colorScale>
    </cfRule>
  </conditionalFormatting>
  <conditionalFormatting sqref="E35">
    <cfRule type="colorScale" priority="44">
      <colorScale>
        <cfvo type="num" val="0"/>
        <cfvo type="num" val="40"/>
        <cfvo type="num" val="100"/>
        <color rgb="FFFF0000"/>
        <color rgb="FFFFC000"/>
        <color rgb="FF00B050"/>
      </colorScale>
    </cfRule>
  </conditionalFormatting>
  <conditionalFormatting sqref="E11:E16 E18">
    <cfRule type="colorScale" priority="42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43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27:E29 E23 E31:E33 E25">
    <cfRule type="colorScale" priority="41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E9">
    <cfRule type="colorScale" priority="39">
      <colorScale>
        <cfvo type="num" val="0"/>
        <cfvo type="num" val="20"/>
        <color rgb="FFFFC000"/>
        <color rgb="FF00B050"/>
      </colorScale>
    </cfRule>
    <cfRule type="colorScale" priority="40">
      <colorScale>
        <cfvo type="num" val="0"/>
        <cfvo type="num" val="20"/>
        <color rgb="FFFFC000"/>
        <color rgb="FF00B050"/>
      </colorScale>
    </cfRule>
  </conditionalFormatting>
  <conditionalFormatting sqref="D21">
    <cfRule type="colorScale" priority="37">
      <colorScale>
        <cfvo type="num" val="0"/>
        <cfvo type="num" val="20"/>
        <color theme="7" tint="0.79998168889431442"/>
        <color rgb="FF00B050"/>
      </colorScale>
    </cfRule>
    <cfRule type="colorScale" priority="38">
      <colorScale>
        <cfvo type="num" val="0"/>
        <cfvo type="num" val="20"/>
        <color theme="5" tint="0.79998168889431442"/>
        <color rgb="FF00B050"/>
      </colorScale>
    </cfRule>
  </conditionalFormatting>
  <conditionalFormatting sqref="E22">
    <cfRule type="colorScale" priority="35">
      <colorScale>
        <cfvo type="num" val="0"/>
        <cfvo type="num" val="20"/>
        <color rgb="FFFFC000"/>
        <color rgb="FF00B050"/>
      </colorScale>
    </cfRule>
    <cfRule type="colorScale" priority="36">
      <colorScale>
        <cfvo type="num" val="0"/>
        <cfvo type="num" val="20"/>
        <color rgb="FFFFC000"/>
        <color rgb="FF00B050"/>
      </colorScale>
    </cfRule>
  </conditionalFormatting>
  <conditionalFormatting sqref="D23">
    <cfRule type="colorScale" priority="33">
      <colorScale>
        <cfvo type="num" val="0"/>
        <cfvo type="num" val="20"/>
        <color theme="7" tint="0.79998168889431442"/>
        <color rgb="FF00B050"/>
      </colorScale>
    </cfRule>
    <cfRule type="colorScale" priority="34">
      <colorScale>
        <cfvo type="num" val="0"/>
        <cfvo type="num" val="20"/>
        <color theme="5" tint="0.79998168889431442"/>
        <color rgb="FF00B050"/>
      </colorScale>
    </cfRule>
  </conditionalFormatting>
  <conditionalFormatting sqref="D25">
    <cfRule type="colorScale" priority="31">
      <colorScale>
        <cfvo type="num" val="0"/>
        <cfvo type="num" val="20"/>
        <color theme="7" tint="0.79998168889431442"/>
        <color rgb="FF00B050"/>
      </colorScale>
    </cfRule>
    <cfRule type="colorScale" priority="32">
      <colorScale>
        <cfvo type="num" val="0"/>
        <cfvo type="num" val="20"/>
        <color theme="5" tint="0.79998168889431442"/>
        <color rgb="FF00B050"/>
      </colorScale>
    </cfRule>
  </conditionalFormatting>
  <conditionalFormatting sqref="D27">
    <cfRule type="colorScale" priority="29">
      <colorScale>
        <cfvo type="num" val="0"/>
        <cfvo type="num" val="20"/>
        <color theme="7" tint="0.79998168889431442"/>
        <color rgb="FF00B050"/>
      </colorScale>
    </cfRule>
    <cfRule type="colorScale" priority="30">
      <colorScale>
        <cfvo type="num" val="0"/>
        <cfvo type="num" val="20"/>
        <color theme="5" tint="0.79998168889431442"/>
        <color rgb="FF00B050"/>
      </colorScale>
    </cfRule>
  </conditionalFormatting>
  <conditionalFormatting sqref="D28">
    <cfRule type="colorScale" priority="27">
      <colorScale>
        <cfvo type="num" val="0"/>
        <cfvo type="num" val="20"/>
        <color theme="7" tint="0.79998168889431442"/>
        <color rgb="FF00B050"/>
      </colorScale>
    </cfRule>
    <cfRule type="colorScale" priority="28">
      <colorScale>
        <cfvo type="num" val="0"/>
        <cfvo type="num" val="20"/>
        <color theme="5" tint="0.79998168889431442"/>
        <color rgb="FF00B050"/>
      </colorScale>
    </cfRule>
  </conditionalFormatting>
  <conditionalFormatting sqref="D29">
    <cfRule type="colorScale" priority="25">
      <colorScale>
        <cfvo type="num" val="0"/>
        <cfvo type="num" val="20"/>
        <color theme="7" tint="0.79998168889431442"/>
        <color rgb="FF00B050"/>
      </colorScale>
    </cfRule>
    <cfRule type="colorScale" priority="26">
      <colorScale>
        <cfvo type="num" val="0"/>
        <cfvo type="num" val="20"/>
        <color theme="5" tint="0.79998168889431442"/>
        <color rgb="FF00B050"/>
      </colorScale>
    </cfRule>
  </conditionalFormatting>
  <conditionalFormatting sqref="D33">
    <cfRule type="colorScale" priority="23">
      <colorScale>
        <cfvo type="num" val="0"/>
        <cfvo type="num" val="20"/>
        <color theme="7" tint="0.79998168889431442"/>
        <color rgb="FF00B050"/>
      </colorScale>
    </cfRule>
    <cfRule type="colorScale" priority="24">
      <colorScale>
        <cfvo type="num" val="0"/>
        <cfvo type="num" val="20"/>
        <color theme="5" tint="0.79998168889431442"/>
        <color rgb="FF00B050"/>
      </colorScale>
    </cfRule>
  </conditionalFormatting>
  <conditionalFormatting sqref="D32">
    <cfRule type="colorScale" priority="21">
      <colorScale>
        <cfvo type="num" val="0"/>
        <cfvo type="num" val="20"/>
        <color theme="7" tint="0.79998168889431442"/>
        <color rgb="FF00B050"/>
      </colorScale>
    </cfRule>
    <cfRule type="colorScale" priority="22">
      <colorScale>
        <cfvo type="num" val="0"/>
        <cfvo type="num" val="20"/>
        <color theme="5" tint="0.79998168889431442"/>
        <color rgb="FF00B050"/>
      </colorScale>
    </cfRule>
  </conditionalFormatting>
  <conditionalFormatting sqref="D31">
    <cfRule type="colorScale" priority="19">
      <colorScale>
        <cfvo type="num" val="0"/>
        <cfvo type="num" val="20"/>
        <color theme="7" tint="0.79998168889431442"/>
        <color rgb="FF00B050"/>
      </colorScale>
    </cfRule>
    <cfRule type="colorScale" priority="20">
      <colorScale>
        <cfvo type="num" val="0"/>
        <cfvo type="num" val="20"/>
        <color theme="5" tint="0.79998168889431442"/>
        <color rgb="FF00B050"/>
      </colorScale>
    </cfRule>
  </conditionalFormatting>
  <conditionalFormatting sqref="E19">
    <cfRule type="colorScale" priority="17">
      <colorScale>
        <cfvo type="num" val="0"/>
        <cfvo type="num" val="20"/>
        <color rgb="FFFFC000"/>
        <color rgb="FF00B050"/>
      </colorScale>
    </cfRule>
    <cfRule type="colorScale" priority="18">
      <colorScale>
        <cfvo type="num" val="0"/>
        <cfvo type="num" val="20"/>
        <color rgb="FFFFC000"/>
        <color rgb="FF00B050"/>
      </colorScale>
    </cfRule>
  </conditionalFormatting>
  <conditionalFormatting sqref="E19">
    <cfRule type="colorScale" priority="14">
      <colorScale>
        <cfvo type="num" val="0"/>
        <cfvo type="num" val="40"/>
        <cfvo type="num" val="100"/>
        <color rgb="FFFF0000"/>
        <color rgb="FFFFC000"/>
        <color rgb="FF00B050"/>
      </colorScale>
    </cfRule>
    <cfRule type="colorScale" priority="15">
      <colorScale>
        <cfvo type="num" val="0"/>
        <cfvo type="num" val="20"/>
        <cfvo type="num" val="100"/>
        <color rgb="FFFF0000"/>
        <color rgb="FFFFC000"/>
        <color rgb="FF00B050"/>
      </colorScale>
    </cfRule>
    <cfRule type="colorScale" priority="16">
      <colorScale>
        <cfvo type="num" val="0"/>
        <cfvo type="num" val="100"/>
        <color rgb="FFFFC000"/>
        <color rgb="FF00B050"/>
      </colorScale>
    </cfRule>
  </conditionalFormatting>
  <conditionalFormatting sqref="D10">
    <cfRule type="colorScale" priority="11">
      <colorScale>
        <cfvo type="num" val="0"/>
        <cfvo type="num" val="20"/>
        <color rgb="FFFFC000"/>
        <color rgb="FF00B050"/>
      </colorScale>
    </cfRule>
    <cfRule type="colorScale" priority="12">
      <colorScale>
        <cfvo type="num" val="0"/>
        <cfvo type="num" val="20"/>
        <color rgb="FFFFC000"/>
        <color rgb="FF00B050"/>
      </colorScale>
    </cfRule>
  </conditionalFormatting>
  <conditionalFormatting sqref="E11:E16 E18">
    <cfRule type="colorScale" priority="13">
      <colorScale>
        <cfvo type="num" val="0"/>
        <cfvo type="num" val="5"/>
        <cfvo type="num" val="10"/>
        <color rgb="FFFF0000"/>
        <color rgb="FFFFC000"/>
        <color rgb="FF00B050"/>
      </colorScale>
    </cfRule>
  </conditionalFormatting>
  <conditionalFormatting sqref="E10">
    <cfRule type="colorScale" priority="9">
      <colorScale>
        <cfvo type="num" val="0"/>
        <cfvo type="num" val="5"/>
        <cfvo type="num" val="10"/>
        <color rgb="FFFF0000"/>
        <color rgb="FFFFC000"/>
        <color rgb="FF00B050"/>
      </colorScale>
    </cfRule>
    <cfRule type="colorScale" priority="10">
      <colorScale>
        <cfvo type="num" val="0"/>
        <cfvo type="num" val="50"/>
        <cfvo type="num" val="100"/>
        <color rgb="FFFF0000"/>
        <color rgb="FFFFC000"/>
        <color rgb="FF00B050"/>
      </colorScale>
    </cfRule>
  </conditionalFormatting>
  <conditionalFormatting sqref="E17">
    <cfRule type="colorScale" priority="7">
      <colorScale>
        <cfvo type="num" val="0"/>
        <cfvo type="num" val="5"/>
        <color rgb="FFFF0000"/>
        <color rgb="FF00B050"/>
      </colorScale>
    </cfRule>
    <cfRule type="colorScale" priority="8">
      <colorScale>
        <cfvo type="num" val="0"/>
        <cfvo type="num" val="5"/>
        <color rgb="FFFF0000"/>
        <color rgb="FF00B050"/>
      </colorScale>
    </cfRule>
  </conditionalFormatting>
  <conditionalFormatting sqref="E24">
    <cfRule type="colorScale" priority="5">
      <colorScale>
        <cfvo type="num" val="0"/>
        <cfvo type="num" val="20"/>
        <color rgb="FFFFC000"/>
        <color rgb="FF00B050"/>
      </colorScale>
    </cfRule>
    <cfRule type="colorScale" priority="6">
      <colorScale>
        <cfvo type="num" val="0"/>
        <cfvo type="num" val="20"/>
        <color rgb="FFFFC000"/>
        <color rgb="FF00B050"/>
      </colorScale>
    </cfRule>
  </conditionalFormatting>
  <conditionalFormatting sqref="E24">
    <cfRule type="colorScale" priority="4">
      <colorScale>
        <cfvo type="num" val="0"/>
        <cfvo type="num" val="4"/>
        <cfvo type="num" val="10"/>
        <color rgb="FFFF0000"/>
        <color rgb="FFFFC000"/>
        <color rgb="FF00B050"/>
      </colorScale>
    </cfRule>
  </conditionalFormatting>
  <conditionalFormatting sqref="D24">
    <cfRule type="colorScale" priority="2">
      <colorScale>
        <cfvo type="num" val="0"/>
        <cfvo type="num" val="20"/>
        <color theme="7" tint="0.79998168889431442"/>
        <color rgb="FF00B050"/>
      </colorScale>
    </cfRule>
    <cfRule type="colorScale" priority="3">
      <colorScale>
        <cfvo type="num" val="0"/>
        <cfvo type="num" val="20"/>
        <color theme="5" tint="0.79998168889431442"/>
        <color rgb="FF00B050"/>
      </colorScale>
    </cfRule>
  </conditionalFormatting>
  <conditionalFormatting sqref="E28">
    <cfRule type="colorScale" priority="1">
      <colorScale>
        <cfvo type="num" val="0"/>
        <cfvo type="num" val="5"/>
        <color rgb="FFFF0000"/>
        <color rgb="FF00B050"/>
      </colorScale>
    </cfRule>
  </conditionalFormatting>
  <dataValidations count="15">
    <dataValidation type="list" allowBlank="1" showInputMessage="1" showErrorMessage="1" sqref="D10">
      <formula1>Aai</formula1>
    </dataValidation>
    <dataValidation type="list" allowBlank="1" showInputMessage="1" showErrorMessage="1" sqref="D11">
      <formula1>Aaii</formula1>
    </dataValidation>
    <dataValidation type="list" allowBlank="1" showInputMessage="1" showErrorMessage="1" sqref="D12">
      <formula1>Abi</formula1>
    </dataValidation>
    <dataValidation type="list" allowBlank="1" showInputMessage="1" showErrorMessage="1" sqref="D13">
      <formula1>Abii</formula1>
    </dataValidation>
    <dataValidation type="list" allowBlank="1" showInputMessage="1" showErrorMessage="1" sqref="D14">
      <formula1>Abiii</formula1>
    </dataValidation>
    <dataValidation type="list" allowBlank="1" showInputMessage="1" showErrorMessage="1" sqref="D16">
      <formula1>Aci</formula1>
    </dataValidation>
    <dataValidation type="list" allowBlank="1" showInputMessage="1" showErrorMessage="1" sqref="D17">
      <formula1>Acii</formula1>
    </dataValidation>
    <dataValidation type="list" allowBlank="1" showInputMessage="1" showErrorMessage="1" sqref="D27">
      <formula1>Bbi</formula1>
    </dataValidation>
    <dataValidation type="list" allowBlank="1" showInputMessage="1" showErrorMessage="1" sqref="D24">
      <formula1>Baii</formula1>
    </dataValidation>
    <dataValidation type="list" allowBlank="1" showInputMessage="1" showErrorMessage="1" sqref="D33">
      <formula1>Bciii</formula1>
    </dataValidation>
    <dataValidation type="list" allowBlank="1" showInputMessage="1" showErrorMessage="1" sqref="D32">
      <formula1>Bcii</formula1>
    </dataValidation>
    <dataValidation type="list" allowBlank="1" showInputMessage="1" showErrorMessage="1" sqref="D31">
      <formula1>Bci</formula1>
    </dataValidation>
    <dataValidation type="list" allowBlank="1" showInputMessage="1" showErrorMessage="1" sqref="D28">
      <formula1>Bbii</formula1>
    </dataValidation>
    <dataValidation type="list" allowBlank="1" showInputMessage="1" showErrorMessage="1" sqref="D23">
      <formula1>Bai</formula1>
    </dataValidation>
    <dataValidation type="list" allowBlank="1" showInputMessage="1" showErrorMessage="1" sqref="D29">
      <formula1>Bbiii1</formula1>
    </dataValidation>
  </dataValidations>
  <printOptions horizontalCentered="1"/>
  <pageMargins left="0.7" right="0.7" top="0.75" bottom="0.75" header="0.3" footer="0.3"/>
  <pageSetup paperSize="5" scale="90" orientation="portrait" r:id="rId1"/>
  <headerFooter>
    <oddHeader xml:space="preserve">&amp;C&amp;"Arial,Gras"&amp;12&amp;K04+000Formulaire d'évaluation des jeux potentiels </oddHeader>
    <oddFooter>&amp;L&amp;A - Version 1.0&amp;RImprimé le 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Pointages!$O$2:$O$3</xm:f>
          </x14:formula1>
          <xm:sqref>D18</xm:sqref>
        </x14:dataValidation>
        <x14:dataValidation type="list" allowBlank="1" showInputMessage="1" showErrorMessage="1">
          <x14:formula1>
            <xm:f>Pointages!$U$2:$U$4</xm:f>
          </x14:formula1>
          <xm:sqref>D25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141</vt:i4>
      </vt:variant>
    </vt:vector>
  </HeadingPairs>
  <TitlesOfParts>
    <vt:vector size="173" baseType="lpstr">
      <vt:lpstr>Bonjour!</vt:lpstr>
      <vt:lpstr>Calendrier</vt:lpstr>
      <vt:lpstr>Tableau de bord</vt:lpstr>
      <vt:lpstr>Fiche A</vt:lpstr>
      <vt:lpstr>Fiche B</vt:lpstr>
      <vt:lpstr>Fiche C</vt:lpstr>
      <vt:lpstr>Fiche D</vt:lpstr>
      <vt:lpstr>Fiche E</vt:lpstr>
      <vt:lpstr>Fiche F</vt:lpstr>
      <vt:lpstr>Fiche G</vt:lpstr>
      <vt:lpstr>Fiche H</vt:lpstr>
      <vt:lpstr>Fiche I</vt:lpstr>
      <vt:lpstr>Fiche J</vt:lpstr>
      <vt:lpstr>Fiche K</vt:lpstr>
      <vt:lpstr>Fiche L</vt:lpstr>
      <vt:lpstr>Fiche M</vt:lpstr>
      <vt:lpstr>Fiche N</vt:lpstr>
      <vt:lpstr>Fiche O</vt:lpstr>
      <vt:lpstr>Fiche P</vt:lpstr>
      <vt:lpstr>Fiche Q</vt:lpstr>
      <vt:lpstr>Fiche R</vt:lpstr>
      <vt:lpstr>Fiche S</vt:lpstr>
      <vt:lpstr>Fiche T</vt:lpstr>
      <vt:lpstr>Fiche U</vt:lpstr>
      <vt:lpstr>Fiche V</vt:lpstr>
      <vt:lpstr>Fiche W</vt:lpstr>
      <vt:lpstr>Fiche X</vt:lpstr>
      <vt:lpstr>Fiche Y</vt:lpstr>
      <vt:lpstr>Fiche Z</vt:lpstr>
      <vt:lpstr>Pointages</vt:lpstr>
      <vt:lpstr>Critères</vt:lpstr>
      <vt:lpstr>critères calendrier</vt:lpstr>
      <vt:lpstr>Aai</vt:lpstr>
      <vt:lpstr>Aaii</vt:lpstr>
      <vt:lpstr>AaiiV</vt:lpstr>
      <vt:lpstr>AaiV</vt:lpstr>
      <vt:lpstr>Abi</vt:lpstr>
      <vt:lpstr>Abii</vt:lpstr>
      <vt:lpstr>Abiii</vt:lpstr>
      <vt:lpstr>AbiiiV</vt:lpstr>
      <vt:lpstr>AbiiV</vt:lpstr>
      <vt:lpstr>AbiV</vt:lpstr>
      <vt:lpstr>Aci</vt:lpstr>
      <vt:lpstr>Acii</vt:lpstr>
      <vt:lpstr>Aciii</vt:lpstr>
      <vt:lpstr>AciiiV</vt:lpstr>
      <vt:lpstr>AciiV</vt:lpstr>
      <vt:lpstr>AciV</vt:lpstr>
      <vt:lpstr>Bai</vt:lpstr>
      <vt:lpstr>Baiç</vt:lpstr>
      <vt:lpstr>Baii</vt:lpstr>
      <vt:lpstr>BaiiiV</vt:lpstr>
      <vt:lpstr>BaiiV</vt:lpstr>
      <vt:lpstr>BaiV</vt:lpstr>
      <vt:lpstr>Bbi</vt:lpstr>
      <vt:lpstr>Bbii</vt:lpstr>
      <vt:lpstr>Bbiii</vt:lpstr>
      <vt:lpstr>Bbiii1</vt:lpstr>
      <vt:lpstr>BbiiiV</vt:lpstr>
      <vt:lpstr>BbiiV</vt:lpstr>
      <vt:lpstr>BbiV</vt:lpstr>
      <vt:lpstr>Bci</vt:lpstr>
      <vt:lpstr>Bcii</vt:lpstr>
      <vt:lpstr>Bciii</vt:lpstr>
      <vt:lpstr>BciiiV</vt:lpstr>
      <vt:lpstr>BciiV</vt:lpstr>
      <vt:lpstr>BciV</vt:lpstr>
      <vt:lpstr>FaRes1</vt:lpstr>
      <vt:lpstr>FaRes2</vt:lpstr>
      <vt:lpstr>FaTitre</vt:lpstr>
      <vt:lpstr>'Fiche B'!FbRes1</vt:lpstr>
      <vt:lpstr>'Fiche B'!FbRes2</vt:lpstr>
      <vt:lpstr>'Fiche B'!FbTitre</vt:lpstr>
      <vt:lpstr>FbTitre</vt:lpstr>
      <vt:lpstr>'Fiche C'!FcRes1</vt:lpstr>
      <vt:lpstr>'Fiche C'!FcRes2</vt:lpstr>
      <vt:lpstr>'Fiche C'!FcTitre</vt:lpstr>
      <vt:lpstr>'Fiche D'!FdRes1</vt:lpstr>
      <vt:lpstr>'Fiche D'!FdRes2</vt:lpstr>
      <vt:lpstr>'Fiche D'!FdTitre</vt:lpstr>
      <vt:lpstr>'Fiche E'!FeRes1</vt:lpstr>
      <vt:lpstr>'Fiche E'!FeRes2</vt:lpstr>
      <vt:lpstr>'Fiche E'!FeTitre</vt:lpstr>
      <vt:lpstr>'Fiche F'!FfRes1</vt:lpstr>
      <vt:lpstr>'Fiche F'!FfRes2</vt:lpstr>
      <vt:lpstr>'Fiche F'!FfTitre</vt:lpstr>
      <vt:lpstr>'Fiche G'!FgRes1</vt:lpstr>
      <vt:lpstr>'Fiche G'!FgRes2</vt:lpstr>
      <vt:lpstr>'Fiche G'!FgTitre</vt:lpstr>
      <vt:lpstr>'Fiche H'!FhRes1</vt:lpstr>
      <vt:lpstr>'Fiche H'!FhRes2</vt:lpstr>
      <vt:lpstr>'Fiche H'!FhTitre</vt:lpstr>
      <vt:lpstr>'Fiche I'!FiRes1</vt:lpstr>
      <vt:lpstr>'Fiche I'!FiRes2</vt:lpstr>
      <vt:lpstr>'Fiche I'!FiTitre</vt:lpstr>
      <vt:lpstr>'Fiche J'!FjRes1</vt:lpstr>
      <vt:lpstr>'Fiche J'!FjRes2</vt:lpstr>
      <vt:lpstr>'Fiche J'!FjTitre</vt:lpstr>
      <vt:lpstr>'Fiche K'!FkRes1</vt:lpstr>
      <vt:lpstr>'Fiche K'!FkRes2</vt:lpstr>
      <vt:lpstr>'Fiche K'!FkTitre</vt:lpstr>
      <vt:lpstr>'Fiche L'!FlRes1</vt:lpstr>
      <vt:lpstr>'Fiche L'!FlRes2</vt:lpstr>
      <vt:lpstr>'Fiche L'!FlTitre</vt:lpstr>
      <vt:lpstr>'Fiche M'!FmRes1</vt:lpstr>
      <vt:lpstr>'Fiche M'!FmRes2</vt:lpstr>
      <vt:lpstr>'Fiche M'!FmTitre</vt:lpstr>
      <vt:lpstr>'Fiche N'!FnRes1</vt:lpstr>
      <vt:lpstr>'Fiche N'!FnRes2</vt:lpstr>
      <vt:lpstr>'Fiche N'!FnTitre</vt:lpstr>
      <vt:lpstr>'Fiche O'!FoRes1</vt:lpstr>
      <vt:lpstr>'Fiche O'!FoRes2</vt:lpstr>
      <vt:lpstr>'Fiche O'!FoTitre</vt:lpstr>
      <vt:lpstr>'Fiche P'!FpRes1</vt:lpstr>
      <vt:lpstr>'Fiche P'!FpRes2</vt:lpstr>
      <vt:lpstr>'Fiche P'!FpTitre</vt:lpstr>
      <vt:lpstr>'Fiche Q'!FqRes1</vt:lpstr>
      <vt:lpstr>'Fiche Q'!FqRes2</vt:lpstr>
      <vt:lpstr>'Fiche Q'!FqTitre</vt:lpstr>
      <vt:lpstr>'Fiche R'!FrRes1</vt:lpstr>
      <vt:lpstr>'Fiche R'!FrRes2</vt:lpstr>
      <vt:lpstr>'Fiche R'!FrTitre</vt:lpstr>
      <vt:lpstr>'Fiche S'!FsRes1</vt:lpstr>
      <vt:lpstr>'Fiche S'!FsRes2</vt:lpstr>
      <vt:lpstr>'Fiche S'!FsTitre</vt:lpstr>
      <vt:lpstr>'Fiche T'!FtRes1</vt:lpstr>
      <vt:lpstr>'Fiche T'!FtRes2</vt:lpstr>
      <vt:lpstr>'Fiche T'!FtTitre</vt:lpstr>
      <vt:lpstr>'Fiche U'!FuRes1</vt:lpstr>
      <vt:lpstr>'Fiche U'!FuRes2</vt:lpstr>
      <vt:lpstr>'Fiche U'!FuTitre</vt:lpstr>
      <vt:lpstr>'Fiche V'!FvRes1</vt:lpstr>
      <vt:lpstr>'Fiche V'!FvRes2</vt:lpstr>
      <vt:lpstr>'Fiche V'!FvTitre</vt:lpstr>
      <vt:lpstr>'Fiche W'!FwRes1</vt:lpstr>
      <vt:lpstr>'Fiche W'!FwRes2</vt:lpstr>
      <vt:lpstr>'Fiche W'!FwTitre</vt:lpstr>
      <vt:lpstr>'Fiche X'!FxRes1</vt:lpstr>
      <vt:lpstr>'Fiche X'!FxRes2</vt:lpstr>
      <vt:lpstr>'Fiche X'!FxTitre</vt:lpstr>
      <vt:lpstr>'Fiche Y'!FyRes1</vt:lpstr>
      <vt:lpstr>'Fiche Y'!FyRes2</vt:lpstr>
      <vt:lpstr>'Fiche Y'!FYTitre</vt:lpstr>
      <vt:lpstr>'Fiche Z'!FzRes1</vt:lpstr>
      <vt:lpstr>'Fiche Z'!FzRes2</vt:lpstr>
      <vt:lpstr>'Fiche Z'!FzTitre</vt:lpstr>
      <vt:lpstr>'Fiche A'!Zone_d_impression</vt:lpstr>
      <vt:lpstr>'Fiche B'!Zone_d_impression</vt:lpstr>
      <vt:lpstr>'Fiche C'!Zone_d_impression</vt:lpstr>
      <vt:lpstr>'Fiche D'!Zone_d_impression</vt:lpstr>
      <vt:lpstr>'Fiche E'!Zone_d_impression</vt:lpstr>
      <vt:lpstr>'Fiche F'!Zone_d_impression</vt:lpstr>
      <vt:lpstr>'Fiche G'!Zone_d_impression</vt:lpstr>
      <vt:lpstr>'Fiche H'!Zone_d_impression</vt:lpstr>
      <vt:lpstr>'Fiche I'!Zone_d_impression</vt:lpstr>
      <vt:lpstr>'Fiche J'!Zone_d_impression</vt:lpstr>
      <vt:lpstr>'Fiche K'!Zone_d_impression</vt:lpstr>
      <vt:lpstr>'Fiche L'!Zone_d_impression</vt:lpstr>
      <vt:lpstr>'Fiche M'!Zone_d_impression</vt:lpstr>
      <vt:lpstr>'Fiche N'!Zone_d_impression</vt:lpstr>
      <vt:lpstr>'Fiche O'!Zone_d_impression</vt:lpstr>
      <vt:lpstr>'Fiche P'!Zone_d_impression</vt:lpstr>
      <vt:lpstr>'Fiche Q'!Zone_d_impression</vt:lpstr>
      <vt:lpstr>'Fiche R'!Zone_d_impression</vt:lpstr>
      <vt:lpstr>'Fiche S'!Zone_d_impression</vt:lpstr>
      <vt:lpstr>'Fiche T'!Zone_d_impression</vt:lpstr>
      <vt:lpstr>'Fiche U'!Zone_d_impression</vt:lpstr>
      <vt:lpstr>'Fiche V'!Zone_d_impression</vt:lpstr>
      <vt:lpstr>'Fiche W'!Zone_d_impression</vt:lpstr>
      <vt:lpstr>'Fiche X'!Zone_d_impression</vt:lpstr>
      <vt:lpstr>'Fiche Y'!Zone_d_impression</vt:lpstr>
      <vt:lpstr>'Fiche Z'!Zone_d_impression</vt:lpstr>
      <vt:lpstr>'Tableau de bord'!Zone_d_impression</vt:lpstr>
    </vt:vector>
  </TitlesOfParts>
  <Company>Secrétariat du Conseil du trésor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J. Painchaud</dc:creator>
  <cp:lastModifiedBy>Vincent Painchaud</cp:lastModifiedBy>
  <cp:lastPrinted>2018-10-25T17:36:19Z</cp:lastPrinted>
  <dcterms:created xsi:type="dcterms:W3CDTF">2016-06-01T20:11:57Z</dcterms:created>
  <dcterms:modified xsi:type="dcterms:W3CDTF">2019-01-15T20:39:21Z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